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malek" reservationPassword="0"/>
  <workbookPr/>
  <bookViews>
    <workbookView xWindow="240" yWindow="120" windowWidth="14940" windowHeight="9225" activeTab="0"/>
  </bookViews>
  <sheets>
    <sheet name="Rekapitulace" sheetId="1" r:id="rId1"/>
    <sheet name="000" sheetId="2" r:id="rId2"/>
    <sheet name="001" sheetId="3" r:id="rId3"/>
    <sheet name="111" sheetId="4" r:id="rId4"/>
    <sheet name="201" sheetId="5" r:id="rId5"/>
  </sheets>
  <definedNames/>
  <calcPr/>
  <webPublishing/>
</workbook>
</file>

<file path=xl/sharedStrings.xml><?xml version="1.0" encoding="utf-8"?>
<sst xmlns="http://schemas.openxmlformats.org/spreadsheetml/2006/main" count="1767" uniqueCount="651">
  <si>
    <t>Firma: ---</t>
  </si>
  <si>
    <t>Rekapitulace ceny</t>
  </si>
  <si>
    <t>Stavba: 2020/0360 - III/11816 Dolní Hbity, most ev.č. 11816-1</t>
  </si>
  <si>
    <t xml:space="preserve">Varianta: PDPS - </t>
  </si>
  <si>
    <t>Celková cena bez DPH:</t>
  </si>
  <si>
    <t>Celková cena s DPH:</t>
  </si>
  <si>
    <t>Objekt</t>
  </si>
  <si>
    <t>Popis</t>
  </si>
  <si>
    <t>Cena bez DPH</t>
  </si>
  <si>
    <t>DPH</t>
  </si>
  <si>
    <t>Cena s DPH</t>
  </si>
  <si>
    <t>ASPE10</t>
  </si>
  <si>
    <t>S</t>
  </si>
  <si>
    <t>Soupis prací objektu</t>
  </si>
  <si>
    <t xml:space="preserve">Stavba: </t>
  </si>
  <si>
    <t>2020/0360</t>
  </si>
  <si>
    <t>III/11816 Dolní Hbity, most ev.č. 11816-1</t>
  </si>
  <si>
    <t>O</t>
  </si>
  <si>
    <t>Rozpočet:</t>
  </si>
  <si>
    <t>0,00</t>
  </si>
  <si>
    <t>15,00</t>
  </si>
  <si>
    <t>21,00</t>
  </si>
  <si>
    <t>2</t>
  </si>
  <si>
    <t>3</t>
  </si>
  <si>
    <t>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</si>
  <si>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</si>
  <si>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</si>
  <si>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</si>
  <si>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</si>
  <si>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</si>
  <si>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</si>
  <si>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</si>
  <si>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</si>
  <si>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</si>
  <si>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</si>
  <si>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</si>
  <si>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</si>
  <si>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</si>
  <si>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</si>
  <si>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</si>
  <si>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</si>
  <si>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</si>
  <si>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</si>
  <si>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</si>
  <si>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</si>
  <si>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</si>
  <si>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01400</t>
  </si>
  <si>
    <t/>
  </si>
  <si>
    <t>POPLATKY</t>
  </si>
  <si>
    <t>KPL</t>
  </si>
  <si>
    <t>PP</t>
  </si>
  <si>
    <t>Bankovní záruka - Náklady spojené se zajištěním bankovních záruk 
cena stanovena jako obvyklá pro daný rozsah</t>
  </si>
  <si>
    <t>VV</t>
  </si>
  <si>
    <t>1=1,00 [A]</t>
  </si>
  <si>
    <t>TS</t>
  </si>
  <si>
    <t>zahrnuje jinde neuvedené poplatky související s výstavbou</t>
  </si>
  <si>
    <t>02710</t>
  </si>
  <si>
    <t>a</t>
  </si>
  <si>
    <t>POMOC PRÁCE ZŘÍZ NEBO ZAJIŠŤ OBJÍŽĎKY A PŘÍSTUP CESTY</t>
  </si>
  <si>
    <t>Dopravní značení pro objízdnou trasu - viz Situace objízdné trasy - komplet dopravní značení (montáž, demontáž, nájem) vč. nákladů na projednání DIO s dotčenými orgány  
Předpokládaný počet dní je 150 dní.</t>
  </si>
  <si>
    <t>zahrnuje veškeré náklady spojené s objednatelem požadovanými zařízeními</t>
  </si>
  <si>
    <t>b</t>
  </si>
  <si>
    <t>Oprava povrchu vozovek objízdných tras na základě pasportizace před a po stavbě (viz pol. 02950b). 
Položka čerpána po odsouhlasení investorem.</t>
  </si>
  <si>
    <t>02730</t>
  </si>
  <si>
    <t>POMOC PRÁCE ZŘÍZ NEBO ZAJIŠŤ OCHRANU INŽENÝRSKÝCH SÍTÍ</t>
  </si>
  <si>
    <t>Vytyčení, manipulace, ochrana   
Zajištění inženýrských sítí během realizace stavby dle požadavků správců. Nutné vytyčení všech podzemních sítí s protokolárním zápisem příslušných správců.  Přesnou polohu podzemních vedení ověřit ručně kopanými sondami.  
V trase příčné přechody. Přechody nutno ochránit.  
Zajištění stavby proti škodě na okolních pozemcích a objektech.</t>
  </si>
  <si>
    <t>02910</t>
  </si>
  <si>
    <t>OSTATNÍ POŽADAVKY - ZEMĚMĚŘIČSKÁ MĚŘENÍ</t>
  </si>
  <si>
    <t>Vytyčení obvodu staveniště a prostorové polohy stavby, kontrola geometrické polohy stavby 
Geodetické práce během stavby vč. zaměření skutečného provedení</t>
  </si>
  <si>
    <t>zahrnuje veškeré náklady spojené s objednatelem požadovanými pracemi,  
- pro stanovení orientační investorské ceny určete jednotkovou cenu jako 1% odhadované ceny stavby</t>
  </si>
  <si>
    <t>02912</t>
  </si>
  <si>
    <t>OSTATNÍ POŽADAVKY - VYTYČOVACÍ BOD MIKROSÍTĚ</t>
  </si>
  <si>
    <t>KUS</t>
  </si>
  <si>
    <t>Zhotovení HVPB bodů s nucenou centrací a výškovými značkami (mikrosíť) pro geodetické práce na stavbě mostu pro krátkodobé i dlouhodobé sledování dle požadavků TKP1, kap. 9, ČSN 73 0420-02 , ČSN 73 0405</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</si>
  <si>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</si>
  <si>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7</t>
  </si>
  <si>
    <t>02940</t>
  </si>
  <si>
    <t>OSTATNÍ POŽADAVKY - VYPRACOVÁNÍ DOKUMENTACE</t>
  </si>
  <si>
    <t>- Havarijní a povodňový plán - popis postupu při havárii - hlášení a odstranění následků, způsob vedení dokumentace o postupech při havárii, bezpečnostní listy závadných látek, povodňový plán pro případ velkých srážek a přívalových dešťů 
- Kontrolní plán, technologické postupy 
- Plán BOZP 
- Plán sledování a údržby mostu</t>
  </si>
  <si>
    <t>zahrnuje veškeré náklady spojené s objednatelem požadovanými pracemi</t>
  </si>
  <si>
    <t>8</t>
  </si>
  <si>
    <t>Výpočet zatížitelnosti mostu</t>
  </si>
  <si>
    <t>029412</t>
  </si>
  <si>
    <t>OSTATNÍ POŽADAVKY - VYPRACOVÁNÍ MOSTNÍHO LISTU</t>
  </si>
  <si>
    <t>vč. zápisu do systému BMS</t>
  </si>
  <si>
    <t>02943</t>
  </si>
  <si>
    <t>OSTATNÍ POŽADAVKY - VYPRACOVÁNÍ RDS</t>
  </si>
  <si>
    <t>náklady na projektovou dokumentaci ve stupni RDS všech stavebních objektů.  
vč. výkresů výztuže dle zvyklostí zhotovitele, vč. podrobného pokrytí, vč. dílenské dokumentace zábradlí, vč. výrobní dokumentace provizorní lávky pro pěší se statickým výpočtem, vč. zapracování případných změn oproti předpokladu po odbourání, apod. 
cena stanovena jako obvyklá pro daný rozsah</t>
  </si>
  <si>
    <t>11</t>
  </si>
  <si>
    <t>02944</t>
  </si>
  <si>
    <t>OSTAT POŽADAVKY - DOKUMENTACE SKUTEČ PROVEDENÍ V DIGIT FORMĚ</t>
  </si>
  <si>
    <t>dokumentace skutečného provedení 3xtištěná forma, 1x digitálně 
cena stanovena jako obvyklá pro daný rozsah</t>
  </si>
  <si>
    <t>12</t>
  </si>
  <si>
    <t>02945</t>
  </si>
  <si>
    <t>OSTAT POŽADAVKY - GEOMETRICKÝ PLÁN</t>
  </si>
  <si>
    <t>Geometrický plán pro majetkové vypořádání vlastnických vztahů včetně potvrzení KÚ 
včetně geometrického plánu pro vložení věcných břemen 
cena stanovena jako obvyklá u staveb tohoto rozsahu</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</si>
  <si>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</si>
  <si>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13</t>
  </si>
  <si>
    <t>02950</t>
  </si>
  <si>
    <t>OSTATNÍ POŽADAVKY - POSUDKY, KONTROLY, REVIZNÍ ZPRÁVY</t>
  </si>
  <si>
    <t>pasportizace objektu v blízkosti stavby vč. fotodokumentace</t>
  </si>
  <si>
    <t>14</t>
  </si>
  <si>
    <t>Pasportizace a fotodokumentace objízdné trasy před stavbou a po stavbě</t>
  </si>
  <si>
    <t>před stavbou 1=1,00 [A] 
po stavbě 1=1,00 [B] 
Celkem: A+B=2,00 [C]</t>
  </si>
  <si>
    <t>15</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</si>
  <si>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</si>
  <si>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</si>
  <si>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</si>
  <si>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</si>
  <si>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16</t>
  </si>
  <si>
    <t>02960</t>
  </si>
  <si>
    <t>OSTATNÍ POŽADAVKY - ODBORNÝ DOZOR</t>
  </si>
  <si>
    <t>KČ</t>
  </si>
  <si>
    <t>dohled geotechnika během stavby 
Cena stanovena jako obvyklá pro daný rozsah</t>
  </si>
  <si>
    <t>zahrnuje veškeré náklady spojené s objednatelem požadovaným dozorem</t>
  </si>
  <si>
    <t>17</t>
  </si>
  <si>
    <t>02991</t>
  </si>
  <si>
    <t>OSTATNÍ POŽADAVKY - INFORMAČNÍ TABULE</t>
  </si>
  <si>
    <t>1 x 1,5m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</si>
  <si>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</si>
  <si>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18</t>
  </si>
  <si>
    <t>03100</t>
  </si>
  <si>
    <t>ZAŘÍZENÍ STAVENIŠTĚ - ZŘÍZENÍ, PROVOZ, DEMONTÁŽ</t>
  </si>
  <si>
    <t>vč.poplatků za připojení el. vedení na základní síť a nákladů za spotřebované energie, vč. případného stavebního povolení na zařízení staveniště a inž. sítí, vč. zabezpečení proti vstupu nepovolaných osob, objednatel nezajišťuje zdroj el. proudu a vody, skládky, plochy zařízení staveniště, vč. případného nájmu</t>
  </si>
  <si>
    <t>zahrnuje objednatelem povolené náklady na pořízení (event. pronájem), provozování, udržování a likvidaci zhotovitelova zařízení</t>
  </si>
  <si>
    <t>001</t>
  </si>
  <si>
    <t>Demolice mostu</t>
  </si>
  <si>
    <t>014102</t>
  </si>
  <si>
    <t>POPLATKY ZA SKLÁDKU</t>
  </si>
  <si>
    <t>T</t>
  </si>
  <si>
    <t>železobeton</t>
  </si>
  <si>
    <t>pol. 96616: 33,86 * 2,5 t/m3 =84,65 [A] 
pol. 96716: 0,38 * 2,5 t/m3 =0,95 [B] 
Celkem: A+B=85,60 [C]</t>
  </si>
  <si>
    <t>zahrnuje veškeré poplatky provozovateli skládky související s uložením odpadu na skládce.</t>
  </si>
  <si>
    <t>kámen</t>
  </si>
  <si>
    <t>pol. 96613: 42,10 * 2,5 t/m3=105,25 [A] 
pol. 96712a: 2,25 * 2,5 t/m3=5,63 [B] 
pol. 96712b: 15,83 * 2,5 t/m3=39,58 [C] 
zpětné použití kamene (SO 201): 
pol. 465512: -19,16 * 2,5 t/m3 =-47,90 [D] 
pol. 46251: -34,97 * 2,5 t/m3 =-87,43 [E] 
Celkem: A+B+C+D+E=15,13 [F]</t>
  </si>
  <si>
    <t>014132</t>
  </si>
  <si>
    <t>POPLATKY ZA SKLÁDKU TYP S-NO (NEBEZPEČNÝ ODPAD)</t>
  </si>
  <si>
    <t>Mostní izolace</t>
  </si>
  <si>
    <t>pol. 97817: 45,0 * 0,005  t/m2=0,23 [A]</t>
  </si>
  <si>
    <t>Zemní práce</t>
  </si>
  <si>
    <t>111201</t>
  </si>
  <si>
    <t>ODSTRANĚNÍ KŘOVIN S ODVOZEM DO 1KM</t>
  </si>
  <si>
    <t>M2</t>
  </si>
  <si>
    <t>10=10,00 [A]</t>
  </si>
  <si>
    <t>odstranění křovin a stromů do průměru 100 mm 
doprava dřevin na předepsanou vzdálenost 
spálení na hromadách nebo štěpkování</t>
  </si>
  <si>
    <t>131731</t>
  </si>
  <si>
    <t>HLOUBENÍ JAM ZAPAŽ I NEPAŽ TŘ. I, ODVOZ DO 1KM</t>
  </si>
  <si>
    <t>M3</t>
  </si>
  <si>
    <t>Výkop pro demolici stávajících opěr a betonáž základů nového mostu 
Odvoz na meziskládku, odvoz přebytečné zeminy na trvalou skládku je v SO201</t>
  </si>
  <si>
    <t>levý břeh 
výměra plocha zákl.spáry odečtena digit. x výška výkopu: 
28,5*2,8=79,80 [A] 
svahy výkopu 1:1: 
30,0 *(2,8*2,8/2) =117,60 [B] 
pravý břeh 
výměra plocha zákl.spáry odečtena digit. x výška výkopu: 
29,0*2,8=81,20 [C] 
svahy výkopu 1:1: 
26,5 *(2,8*2,8/2) =103,88 [D] 
výkop v líci základů 
levý břeh: 15,0 * (0,8*0,8/2)=4,80 [E] 
pravý břeh: 15,0 * (0,8*0,8/2)=4,80 [F] 
Celkem: A+B+C+D+E+F=392,08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</si>
  <si>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</si>
  <si>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</si>
  <si>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</si>
  <si>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dočasnou skládku</t>
  </si>
  <si>
    <t>pol.13173: 392,0=392,00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</si>
  <si>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</si>
  <si>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Ostatní konstrukce a práce</t>
  </si>
  <si>
    <t>9112A3</t>
  </si>
  <si>
    <t>ZÁBRADLÍ MOSTNÍ S VODOR MADLY - DEMONTÁŽ S PŘESUNEM</t>
  </si>
  <si>
    <t>M</t>
  </si>
  <si>
    <t>Odstranění stáv.zábradlí z trubkových profilů  
Povinný odkup zhotovitele</t>
  </si>
  <si>
    <t>viz Tvar stávajícího mostu 
6,0+3,0+6,0+3,0=18,00 [A]</t>
  </si>
  <si>
    <t>položka zahrnuje: 
- demontáž a odstranění zařízení 
- jeho odvoz na předepsané místo</t>
  </si>
  <si>
    <t>96613</t>
  </si>
  <si>
    <t>BOURÁNÍ KONSTRUKCÍ Z KAMENE NA MC</t>
  </si>
  <si>
    <t>viz Tvar stávajícího mostu 
výměra=DL. x Š. x V. (předpoklad rozměrů) 
stávající opěry původní část mostu: 
základy: (6,0*1,4*1,0) * 2 =16,80 [A] 
dříky: (6,0*0,8*1,5) * 2 =14,40 [B] 
křídla: (1,6*0,8*2,5) * 2 =6,40 [C] 
nábřežní zídka levý břeh výtok: 3,0*0,5*3,0=4,50 [D] 
Celkem: A+B+C+D=42,10 [E]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</si>
  <si>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</si>
  <si>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</si>
  <si>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</si>
  <si>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Komplet dle tech.specifikace položky, dle technologie zhotovitele.</t>
  </si>
  <si>
    <t>viz Tvar stávajícího mostu 
výměra=DL. x Š. x V. (předpoklad rozměrů) 
Opěry mostu vč. základu- novější část mostu 
základy: (3,5*1,4*1,0) * 2 =9,80 [A] 
dříky: (3,5*0,8*1,5) * 2 =8,40 [B] 
Deska nosné konstrukce: 4,60 * 8,75 * 0,3 =12,08 [C] 
Římsy: 6,60*0,28*0,67 + 6,40*0,30*0,50 =2,20 [D]  
Zídka pravý břeh vtok: 4,60*0,20*1,5 =1,38 [E] 
Celkem: A+B+C+D+E=33,86 [F]</t>
  </si>
  <si>
    <t>96712</t>
  </si>
  <si>
    <t>VYBOURÁNÍ ČÁSTÍ KONSTRUKCÍ KAMENNÝCH NA SUCHO</t>
  </si>
  <si>
    <t>Kamenné bloky mezi ocelovými I nosníky na původní části mostu</t>
  </si>
  <si>
    <t>viz Tvar stávajícího mostu 
(1,0 * 3,0 * 0,15) * 5 polí =2,25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</si>
  <si>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</si>
  <si>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Zpevnění koryta z vyskládaného kamene</t>
  </si>
  <si>
    <t>viz Tvar stávajícího mostu 
výměra = dl. x š. x tl. 
dno: 20,0*1,8*0,2 =7,20 [A]  
levý břeh: 21,0*0,9*0,2 =3,78 [B] 
pravý břeh: (3,0*1,25+10,0*1,0+7,0*1,5)*0,2 =4,85 [C] 
Celkem: A+B+C=15,83 [D]</t>
  </si>
  <si>
    <t>96716</t>
  </si>
  <si>
    <t>VYBOURÁNÍ ČÁSTÍ KONSTRUKCÍ ŽELEZOBET</t>
  </si>
  <si>
    <t>viz Tvar stávajícího mostu 
římsa nábřežní zídky levý břeh výtok: 
výměra=DL. x Š. x V. 
3,0*0,5*0,25=0,38 [A]</t>
  </si>
  <si>
    <t>96718</t>
  </si>
  <si>
    <t>VYBOURÁNÍ ČÁSTÍ KONSTRUKCÍ KOVOVÝCH</t>
  </si>
  <si>
    <t>Povinný odkup zhotovitele</t>
  </si>
  <si>
    <t>viz Tvar stávajícího mostu 
Ocelové I nosníky z nosné konstrukce 
10 x I20:  10*3,5*26,2 kg/m /1000=0,92 [A] 
3 x I24: 3*3,5*36,2 kg/m /1000=0,38 [B] 
Svodnice - ztracené bednění v podhledu nosné konstrukce 
7 * 4,25 * 20,7 kg/m /1000 =0,62 [C] 
Celkem: A+B+C=1,92 [D]</t>
  </si>
  <si>
    <t>97817</t>
  </si>
  <si>
    <t>ODSTRANĚNÍ MOSTNÍ IZOLACE</t>
  </si>
  <si>
    <t>hydroizolace z asf. pásů</t>
  </si>
  <si>
    <t>5,0*9,0=45,00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</si>
  <si>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</si>
  <si>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111</t>
  </si>
  <si>
    <t>Dočasná trasa pro pěší</t>
  </si>
  <si>
    <t>027421</t>
  </si>
  <si>
    <t>PROVIZORNÍ LÁVKY - MONTÁŽ</t>
  </si>
  <si>
    <t>provizorní lávka pro pěší v blízkosti stávajícího mostu 
Položka zahrnuje komplet dovoz, dodání vč. ložisek, silničních panelů pro uložení lávky, montáž, případný nájem výše uvedeného (předpoklad 150 dní), atd..  
Konstrukce lávky viz TZ a výkr. Podélný a příčný řez lávkou</t>
  </si>
  <si>
    <t>výměra=dl. lávky x celk.šířka kce lávky viz výkr.č.3: 
7,0*1,5=10,50 [A]</t>
  </si>
  <si>
    <t>027423</t>
  </si>
  <si>
    <t>PROVIZORNÍ LÁVKY - DEMONTÁŽ</t>
  </si>
  <si>
    <t>provizorní lávka v blízkosti stávajícího mostu 
Položka zahrnuje demontáž a odstranění provizorní lávky vč. ložisek, silničních panelů, nájezdových ramp, atd.</t>
  </si>
  <si>
    <t>7,0*1,5=10,50 [A]</t>
  </si>
  <si>
    <t>Komunikace</t>
  </si>
  <si>
    <t>56364</t>
  </si>
  <si>
    <t>VOZOVKOVÉ VRSTVY Z RECYKLOVANÉHO MATERIÁLU TL DO 200MM</t>
  </si>
  <si>
    <t>dočasná konstrukce chodník pro pěší 
položka zahrnuje i odstranění dočasné konstrukce chodníku</t>
  </si>
  <si>
    <t>plochy odměřeny digit. z výkresu Situace 
levý břeh: 7,5=7,50 [A] 
pravý břeh: 2,0+32,0=34,00 [B] 
Celkem: A+B=41,50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</si>
  <si>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</si>
  <si>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58301</t>
  </si>
  <si>
    <t>KRYT ZE SINIČNÍCH DÍLCŮ (PANELŮ) TL 150MM</t>
  </si>
  <si>
    <t>úprava provizorní trasy pro pěší, vč. odstranění panelů a odvozu</t>
  </si>
  <si>
    <t>pravý břeh rampa za lávkou: 11,0=11,00 [A] 
ochrana inženýrských sítí: 24,0=24,00 [B] 
Celkem: A+B=35,00 [C]</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</si>
  <si>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</si>
  <si>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201</t>
  </si>
  <si>
    <t>Most</t>
  </si>
  <si>
    <t>přebytečná zemina</t>
  </si>
  <si>
    <t>13173B: 181,75 * 2,0 t/m3 =363,50 [A]</t>
  </si>
  <si>
    <t>11332A</t>
  </si>
  <si>
    <t>ODSTRANĚNÍ PODKLADŮ ZPEVNĚNÝCH PLOCH Z KAMENIVA NESTMELENÉHO - BEZ DOPRAVY</t>
  </si>
  <si>
    <t>Odstranění podkladních vrstev ze stávajících konstrukcí - z asfaltových vozovek v ploše nové plné konstrukce vozovky</t>
  </si>
  <si>
    <t>plocha odměřena digit. z výkr. Koordinační situace 
předpoklad v tl. 300mm 
plocha plné konstrukce - odpočet plochy mostu: (305,0-52,5)*0,3=75,75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</si>
  <si>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</si>
  <si>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</si>
  <si>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</si>
  <si>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tkm</t>
  </si>
  <si>
    <t>Předpoklad 11 km</t>
  </si>
  <si>
    <t>(75,75 * 2,0 t/m3) * 11 =1 666,50 [A]</t>
  </si>
  <si>
    <t>Položka zahrnuje samostatnou dopravu suti a vybouraných hmot. Množství se určí jako součin hmotnosti [t] a požadované vzdálenosti [km].</t>
  </si>
  <si>
    <t>11372</t>
  </si>
  <si>
    <t>FRÉZOVÁNÍ ZPEVNĚNÝCH PLOCH ASFALTOVÝCH</t>
  </si>
  <si>
    <t>Frézování stávajích asfaltových vrstev, povinný odkup zhotovitele.</t>
  </si>
  <si>
    <t>předpoklad 110mm 
plochy odměřeny digit. z výkr. Koordinační situace: 
plná konstrukce: 305,0*0,15=45,75 [A] 
frézování: (86,0+34,0)*0,11=13,20 [B] 
Celkem: A+B=58,95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</si>
  <si>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</si>
  <si>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11522</t>
  </si>
  <si>
    <t>PŘEVEDENÍ VODY POTRUBÍM DN 200 NEBO ŽLABY R.O. DO 0,7M</t>
  </si>
  <si>
    <t>Provizorní převedení dešťové kanalizace u kř. K2 (1xDN200 a 2xDN150) dotčené výkopem do koryta toku</t>
  </si>
  <si>
    <t>3*6=18,00 [A]</t>
  </si>
  <si>
    <t>Položka převedení vody na povrchu zahrnuje zřízení, udržování a odstranění příslušného zařízení. Převedení vody se uvádí buď průměrem potrubí (DN) nebo délkou rozvinutého obvodu žlabu (r.o.).</t>
  </si>
  <si>
    <t>11526</t>
  </si>
  <si>
    <t>PŘEVEDENÍ VODY POTRUBÍM DN 800 NEBO ŽLABY R.O. DO 2,8M</t>
  </si>
  <si>
    <t>dočasné zatrubnění vodoteče korugovaná plastová trouba DN800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</si>
  <si>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Dl. odměřena z výkresu Půdorys: 
31,0=31,00 [A]</t>
  </si>
  <si>
    <t>121101</t>
  </si>
  <si>
    <t>SEJMUTÍ ORNICE NEBO LESNÍ PŮDY S ODVOZEM DO 1KM</t>
  </si>
  <si>
    <t>40*0,15=6,00 [A]</t>
  </si>
  <si>
    <t>položka zahrnuje sejmutí ornice bez ohledu na tloušťku vrstvy a její vodorovnou dopravu 
nezahrnuje uložení na trvalou skládku</t>
  </si>
  <si>
    <t>12573</t>
  </si>
  <si>
    <t>VYKOPÁVKY ZE ZEMNÍKŮ A SKLÁDEK TŘ. I</t>
  </si>
  <si>
    <t>Vykopávky ze zemníků pro zpětné zásypy. Kompletní provedení.</t>
  </si>
  <si>
    <t>pol. 17411: 210,25=210,25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</si>
  <si>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</si>
  <si>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13173B</t>
  </si>
  <si>
    <t>HLOUBENÍ JAM ZAPAŽ I NEPAŽ TŘ. I - DOPRAVA</t>
  </si>
  <si>
    <t>M3KM</t>
  </si>
  <si>
    <t>Doprava přebytečné zeminy z výkopu na trvalou skládku, předpoklad 11 km</t>
  </si>
  <si>
    <t>výkop dle SO 01, pol.131731: 392,0=392,00 [A] 
zpětné zásypyy, pol.17411: -210,25=- 210,25 [B] 
Celkem: A+B=181,75 [C] 
C * 11 km =1 999,25 [D]</t>
  </si>
  <si>
    <t>Položka zahrnuje samostatnou dopravu zeminy. Množství se určí jako součin kubatutry [m3] a požadované vzdálenosti [km].</t>
  </si>
  <si>
    <t>Uložení přebytečné zeminy na trvalou skládku</t>
  </si>
  <si>
    <t>pol.13173B: 181,75=181,75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</si>
  <si>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</si>
  <si>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</si>
  <si>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</si>
  <si>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Zásypy nového mostu 
Kompletní provedení zemní konstrukce vč. výběru vhodného materiálu, vč. dopravy</t>
  </si>
  <si>
    <t>viz Podélný řez a Půdorys 
Zásypy v líci stojek (stojka 1 + stojka 2) 
Výměra=plocha zásypu z pod.ř. x délka zásypu z půdorysu 
1,0 m2 *17,0 + 0,5 m2 *18,0 =26,00 [A] 
Zásypy v rubu stojek po úroveň těsnící folie 
Výměra=plocha zásypu z pod.ř. x délka  
2,0 m2 *14,0 + 2,0 m2 *14,0 =56,00 [B] 
Zpětné zásypy kolem křídel 
K1 líc: (3,0 m2+8,0 m2)/2 * 4,5 =24,75 [C] 
K1 čelo: 5,0 m2 * 5,5 =27,50 [D] 
K2 rub: 3,0 m2 * 2,5 =7,50 [E] 
K3 rub: 4,0 m2 * 4,0 =16,00 [F] 
K3 čelo: 5,0 m2 * 6,0 =30,00 [G] 
K4 rub: 7,5 m2 * 3,0 =22,50 [H] 
Celkem: A+B+C+D+E+F+G+H=210,25 [I]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</si>
  <si>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</si>
  <si>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</si>
  <si>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</si>
  <si>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obnovené dešťové kanalizace dotčené výkopem u kř. K2</t>
  </si>
  <si>
    <t>3*0,4=1,20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</si>
  <si>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</si>
  <si>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</si>
  <si>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</si>
  <si>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po zpětném zásypu za křídly, tl. 0,15 m</t>
  </si>
  <si>
    <t>viz výkr.Půdorys 
K1: 10,0=10,00 [A] 
K2: 5,0*1,5=7,50 [B] 
K3: 10,0=10,00 [C] 
svah u kom.centra: 5,0=5,00 [D] 
podél mlatového chodníku: 5,0+3,0=8,00 [E] 
Celkem: A+B+C+D+E=40,50 [F]</t>
  </si>
  <si>
    <t>položka zahrnuje:  
nutné přemístění ornice z dočasných skládek vzdálených do 50m  
rozprostření ornice v předepsané tloušťce ve svahu přes 1:5</t>
  </si>
  <si>
    <t>18242</t>
  </si>
  <si>
    <t>ZALOŽENÍ TRÁVNÍKU HYDROOSEVEM NA ORNICI</t>
  </si>
  <si>
    <t>výměra dle pol.18222: 40,5=40,50 [A]</t>
  </si>
  <si>
    <t>Zahrnuje dodání předepsané travní směsi, hydroosev na ornici, zalévání, první pokosení, to vše bez ohledu na sklon terénu</t>
  </si>
  <si>
    <t>Základy</t>
  </si>
  <si>
    <t>21331</t>
  </si>
  <si>
    <t>DRENÁŽNÍ VRSTVY Z BETONU MEZEROVITÉHO (DRENÁŽNÍHO)</t>
  </si>
  <si>
    <t>ochrana rubové drenáže  
Zahrnuje dodávku a zásyp se zhutněním vč. dopravy.</t>
  </si>
  <si>
    <t>z příl. Tvar NK 
0,3*0,3*(13,5+12,0)=2,30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</si>
  <si>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</si>
  <si>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</si>
  <si>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</si>
  <si>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(úžlabí) 
Zahrnuje všechny práce a dodávku materiálu vč. drenážního hliníkového profilu.</t>
  </si>
  <si>
    <t>z příl. Tvar NK 
podél levé římsy: 6,70*0,15*0,04=0,04 [A]</t>
  </si>
  <si>
    <t>27152</t>
  </si>
  <si>
    <t>POLŠTÁŘE POD ZÁKLADY Z KAMENIVA DRCENÉHO</t>
  </si>
  <si>
    <t>výměra = DL. x Š. x TL.: 
stojka 1: 15,0*2,80*0,2=8,40 [A] 
stojka 1: 15,0*2,80*0,2=8,40 [B] 
Celkem: A+B=16,80 [C]</t>
  </si>
  <si>
    <t>položka zahrnuje dodávku předepsaného kameniva, mimostaveništní a vnitrostaveništní dopravu a jeho uložení 
není-li v zadávací dokumentaci uvedeno jinak, jedná se o nakupovaný materiál</t>
  </si>
  <si>
    <t>272324</t>
  </si>
  <si>
    <t>ZÁKLADY ZE ŽELEZOBETONU DO C25/30</t>
  </si>
  <si>
    <t>výměra = DL. x Š. x TL.: 
stojka 1: (14,25+13,70)/2*2,10*0,75=22,01 [A] 
stojka 1: (13,60+12,0)/2*2,10*0,75=20,16 [B] 
Celkem: A+B=42,17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</si>
  <si>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</si>
  <si>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19</t>
  </si>
  <si>
    <t>272365</t>
  </si>
  <si>
    <t>VÝZTUŽ ZÁKLADŮ Z OCELI 10505, B500B</t>
  </si>
  <si>
    <t>Zahrnuje všechny práce a dodávku materiálu vč. svarů a opatření PKO.</t>
  </si>
  <si>
    <t>42,17 m3 * 140 kg/m3 / 1000 =5,90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</si>
  <si>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</si>
  <si>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t>
  </si>
  <si>
    <t>28999</t>
  </si>
  <si>
    <t>OPLÁŠTĚNÍ (ZPEVNĚNÍ) Z FÓLIE</t>
  </si>
  <si>
    <t>HDPE fólie v přechodové oblasti, parametry materiálu dle příl.Podélný řez 
Zahrnuje všechny práce a dodávku materiálu vč. množství potřebného na přesahy (není součástí MJ).</t>
  </si>
  <si>
    <t>z příl. Podélný řez a Tvar NK 
dl. x š. 
OP1: 3,0*13,0=39,00 [A] 
OP2: 3,0*11,5=34,50 [B] 
Celkem: A+B=73,50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</si>
  <si>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</si>
  <si>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</si>
  <si>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21</t>
  </si>
  <si>
    <t>31717</t>
  </si>
  <si>
    <t>KOVOVÉ KONSTRUKCE PRO KOTVENÍ ŘÍMSY</t>
  </si>
  <si>
    <t>KG</t>
  </si>
  <si>
    <t>Zahrnuje dodávku a osazení kotevního prvku vč. dodatečných vrtů, zálivky atd.</t>
  </si>
  <si>
    <t>rozmístění á 1 m 
na NK a K1 vpravo: (9,0/1+1)*6,5 kg/ks=65,00 [A] 
na NK a K3 vlevo: (10/1+1)*6,5 kg/ks=71,50 [B] 
na K2: (4/1+1)*6,5 kg/ks=32,50 [C] 
na K4: (3/1+1)*6,5 kg/ks=26,00 [D] 
Celkem: A+B+C+D=195,00 [E]</t>
  </si>
  <si>
    <t>Položka zahrnuje dodávku (výrobu) kotevního prvku předepsaného tvaru a jeho osazení do předepsané polohy včetně nezbytných prací (vrty, zálivky apod.)</t>
  </si>
  <si>
    <t>22</t>
  </si>
  <si>
    <t>317325</t>
  </si>
  <si>
    <t>ŘÍMSY ZE ŽELEZOBETONU DO C30/37</t>
  </si>
  <si>
    <t>Kompletní provedení vč. bednění, povrchové úpravy, zřízení podélných i příčných pracovních a dilatačních spar, výplně, těsnění, tmelení spar a spojů vč. řezání spar atd.</t>
  </si>
  <si>
    <t>z příl. Vzorový př.řez a Tvar NK 
vpravo NK+K1: (1,50*0,28+0,30*0,60)*(9,20+9,70)/2=5,67 [A] 
vlevo NK+K3: (0,50*0,28+0,30*0,60)*(9,70+10,1)/2=3,17 [B] 
K2: (0,60*0,25+0,10*0,35)*4,3=0,80 [C] 
K4: (0,60*0,25+0,10*0,35)*2,5=0,46 [D] 
Celkem: A+B+C+D=10,10 [E]</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</si>
  <si>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</si>
  <si>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23</t>
  </si>
  <si>
    <t>317365</t>
  </si>
  <si>
    <t>VÝZTUŽ ŘÍMS Z OCELI 10505, B500B</t>
  </si>
  <si>
    <t>z příl. Tvar a výztuž říms 
10,10 m3*180 kg/m3 /1000=1,82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</si>
  <si>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</si>
  <si>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24</t>
  </si>
  <si>
    <t>327215</t>
  </si>
  <si>
    <t>PŘEZDĚNÍ ZDÍ Z KAMENNÉHO ZDIVA</t>
  </si>
  <si>
    <t>oprava nábřežní zdi navazující na křídlo K4</t>
  </si>
  <si>
    <t>2,0*0,5*0,5=0,50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</si>
  <si>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</si>
  <si>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25</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</si>
  <si>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</si>
  <si>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</si>
  <si>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všecj prostupů, včetně letopočtu vlysem do betonu</t>
  </si>
  <si>
    <t>z příl. Tvar NK 
stojka 1 + K2 (plocha odměřena z řezu E-E x TL.): 23,30*0,60=13,98 [A] 
stojka 2 + K4 (plocha odměřena z řezu F-F x TL.): 22,0*0,60=13,20 [B] 
K1 spodní část (plocha odměřena z řezu C-C x TL.): 3,80*0,75=2,85 [C] 
K1 horní konzolová část (DL.xŠ.xV.): 3,0*1,50*0,40=1,80 [D] 
K3 (plocha odměřena z řezu D-D x TL.): 4,40*0,50=2,20 [E] 
rámová příčel (plocha příčle odměřena z půdorysu x TL.): 65,50*0,40=26,20 [F] 
protispád na nižší straně příčle: 7,0*0,02m2=0,14 [G] 
Celkem: A+B+C+D+E+F+G=60,37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</si>
  <si>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</si>
  <si>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26</t>
  </si>
  <si>
    <t>389365</t>
  </si>
  <si>
    <t>VÝZTUŽ MOSTNÍ RÁMOVÉ KONSTRUKCE Z OCELI 10505, B500B</t>
  </si>
  <si>
    <t>z příl. Výztuž NK 
60,37 m3*180 kg/m3 /1000=10,87 [A]</t>
  </si>
  <si>
    <t>Vodorovné konstrukce</t>
  </si>
  <si>
    <t>27</t>
  </si>
  <si>
    <t>434125</t>
  </si>
  <si>
    <t>SCHODIŠŤOVÉ STUPNĚ, Z DÍLCŮ ŽELEZOBETON DO C30/37</t>
  </si>
  <si>
    <t>Dodávka a osazení</t>
  </si>
  <si>
    <t>(0,5*0,175*1,20) * 4 ks =0,42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</si>
  <si>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</si>
  <si>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t>
  </si>
  <si>
    <t>451311</t>
  </si>
  <si>
    <t>PODKL A VÝPLŇ VRSTVY Z PROST BET DO C8/10</t>
  </si>
  <si>
    <t>Zahrnuje všechny práce a dodávku materiálu.</t>
  </si>
  <si>
    <t>z příl. Tvar opěr 
Podkladní beton pod stojky 
příl. Podélný řez, Tvark NK 
stojka 1 (DL. x Š. po kraj výkopu x TL.): 15,0*3,30*0,15=7,43 [A] 
stojka 2 (DL. x Š. po kraj výkopu x TL.): 15,0*3,30*0,15=7,43 [B] 
pod konzolovou částí křídla K1: 3,4*0,95*0,20=0,65 [C] 
Pod drenáž v rubu stojek 1 a 2 (průměr.výš. x š. x dl.): 0,75*0,3*13,5+0,75*0,3*12,0=5,74 [D] 
Celkem: A+B+C+D=21,25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</si>
  <si>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</si>
  <si>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</si>
  <si>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451314</t>
  </si>
  <si>
    <t>PODKLADNÍ A VÝPLŇOVÉ VRSTVY Z PROSTÉHO BETONU C25/30</t>
  </si>
  <si>
    <t>C 25/30 XF3, spárování XF4, podkladní beton pod dlažbu  
Zahrnuje všechny práce a dodávku materiálu.</t>
  </si>
  <si>
    <t>výměra z pol. č. 465512: (19,16/0,2) m2 * 0,15=14,37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</si>
  <si>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</si>
  <si>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30</t>
  </si>
  <si>
    <t>451384</t>
  </si>
  <si>
    <t>PODKL VRSTVY ZE ŽELEZOBET DO C25/30 VČET VÝZTUŽE</t>
  </si>
  <si>
    <t>podkladní beton pod schodiště  
Zahrnuje všechny práce a dodávku materiálu vč. konstrukční výztuže.</t>
  </si>
  <si>
    <t>výměra=plocha podkl.bet. z pod. řezu x šířka schodiště: 
0,4 m2*1,20=0,48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</si>
  <si>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</si>
  <si>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31</t>
  </si>
  <si>
    <t>45157</t>
  </si>
  <si>
    <t>PODKLADNÍ A VÝPLŇOVÉ VRSTVY Z KAMENIVA TĚŽENÉHO</t>
  </si>
  <si>
    <t>Zahrnuje všechny práce a dodávku materiálu vč. výběru vhodného materiálu, předepsaného hutnění atd.</t>
  </si>
  <si>
    <t>výměra dle pol.28999 
ochrana u HDPE fólie v tl.2x0,15m: 
dl. x š. x tl. 
OP1: 3,0*13,0*(2*0,15)=11,70 [A] 
OP2: 3,0*11,5*(2*0,15)=10,35 [B] 
Celkem: A+B=22,05 [C]</t>
  </si>
  <si>
    <t>položka zahrnuje dodávku předepsaného kameniva, mimostaveništní a vnitrostaveništní dopravu a jeho uložení  
není-li v zadávací dokumentaci uvedeno jinak, jedná se o nakupovaný materiál</t>
  </si>
  <si>
    <t>32</t>
  </si>
  <si>
    <t>45852</t>
  </si>
  <si>
    <t>VÝPLŇ ZA OPĚRAMI A ZDMI Z KAMENIVA DRCENÉHO</t>
  </si>
  <si>
    <t>ochranný zásyp + zásyp za opěrou v rubu stojek, nakupovaný materiál 
Zahrnuje všechny práce a dodávku materiálu, předepsaného hutnění atd.</t>
  </si>
  <si>
    <t>z příl. Podélný řez a Půdorys 
výměra=plocha zásypu digit.z pod.řezu x šířka mezi křídly: 
stojka 1: 1,2 m2 * 8,30=9,96 [A] 
stojka 2: 1,2 m2 * 8,75=10,50 [B] 
Celkem: A+B=20,46 [C]</t>
  </si>
  <si>
    <t>33</t>
  </si>
  <si>
    <t>45860</t>
  </si>
  <si>
    <t>VÝPLŇ ZA OPĚRAMI A ZDMI Z MEZEROVITÉHO BETONU</t>
  </si>
  <si>
    <t>Samostatné přechodové klíny, materiál dle ČSN 736124-2</t>
  </si>
  <si>
    <t>příloha Podélný řez a Půdorys 
výměra= dl. klínu x prům.výška x šířka mezi křídly: 
stojka 1: 3,85 * (0,60+0,10)/2 *8,30 =11,18 [A] 
stojka 2: 3,85 * (0,60+0,10)/2 *8,75 =11,79 [B] 
Celkem: A+B=22,97 [C]</t>
  </si>
  <si>
    <t>položka zahrnuje:  
- dodávku mezerovitého betonu předepsané kvality a zásyp se zhutněním včetně mimostaveništní a vnitrostaveništní dopravy</t>
  </si>
  <si>
    <t>34</t>
  </si>
  <si>
    <t>46251</t>
  </si>
  <si>
    <t>ZÁHOZ Z LOMOVÉHO KAMENE</t>
  </si>
  <si>
    <t>s urovnáním líce 
Použití materiálu z demolice mostu vč. výběru vhodného (SO 001)</t>
  </si>
  <si>
    <t>výměra=Š dna+svahy x DL. záhozu 
vtok: (1,80+3,2+3,0)*6,5*0,5=26,00 [A] 
výtok: (1,80+1,7+4,3)*2,3*0,5=8,97 [B] 
Celkem: A+B=34,97 [C]</t>
  </si>
  <si>
    <t>položka zahrnuje: 
- dodávku a zához lomového kamene předepsané frakce včetně mimostaveništní a vnitrostaveništní dopravy 
není-li v zadávací dokumentaci uvedeno jinak, jedná se o nakupovaný materiál</t>
  </si>
  <si>
    <t>35</t>
  </si>
  <si>
    <t>465512</t>
  </si>
  <si>
    <t>DLAŽBY Z LOMOVÉHO KAMENE NA MC</t>
  </si>
  <si>
    <t>tl. 200mm 
Kompletní provedení dlažby vč. položení do beton. lože, spárování, těsnění, tmelení a vyplnění spar proti CHRL. 
Použití materiálu z demolice mostu vč. výběru vhodného (SO 001)</t>
  </si>
  <si>
    <t>z příl. Půdorys 
pod mostem-ukončeno na bez.prazích 
výměra=Š koryta x DL. zpevnění x TL.: 
(1,55+0,65+1,80+0,65+0,60)*16,25*0,20=17,06 [A] 
svah u K1: 2,5*2,6*0,2=1,30 [B] 
za křídlem K1: 1,0 m2 * 0,2=0,20 [C] 
za křídlem K3: 3,0 m2 * 0,2=0,60 [D] 
Celkem: A+B+C+D=19,16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</si>
  <si>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</si>
  <si>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36</t>
  </si>
  <si>
    <t>467314</t>
  </si>
  <si>
    <t>STUPNĚ A PRAHY VODNÍCH KORYT Z PROSTÉHO BETONU C25/30</t>
  </si>
  <si>
    <t>ukončení zpevnění koryta toku na vtoku a výtoku 
Kompletní provedení vč. nutných zemních prací.</t>
  </si>
  <si>
    <t>Výměra= š. prahu x v. x dl. zpevnění: 
vtok (0,50*0,80*(3,2+1,8+2,5)) =3,00 [A] 
výtok (0,50*0,80*(5,0+2,6)) =3,04 [B] 
Celkem: A+B=6,04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</si>
  <si>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</si>
  <si>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37</t>
  </si>
  <si>
    <t>56332</t>
  </si>
  <si>
    <t>VOZOVKOVÉ VRSTVY ZE ŠTĚRKODRTI TL. DO 100MM</t>
  </si>
  <si>
    <t>Dynamická vrstva 0/16 mm v mlatovém chodníku</t>
  </si>
  <si>
    <t>dle pol. 56341: 14,0=14,00 [B]</t>
  </si>
  <si>
    <t>- dodání kameniva předepsané kvality a zrnitosti 
- rozprostření a zhutnění vrstvy v předepsané tloušťce 
- zřízení vrstvy bez rozlišení šířky, pokládání vrstvy po etapách 
- nezahrnuje postřiky, nátěry</t>
  </si>
  <si>
    <t>38</t>
  </si>
  <si>
    <t>56333</t>
  </si>
  <si>
    <t>VOZOVKOVÉ VRSTVY ZE ŠTĚRKODRTI TL. DO 150MM</t>
  </si>
  <si>
    <t>konstrukce chodníku 0/32</t>
  </si>
  <si>
    <t>chodník dle pol. 582611: 5,0=5,00 [A]</t>
  </si>
  <si>
    <t>39</t>
  </si>
  <si>
    <t>konstrukce vozovky</t>
  </si>
  <si>
    <t>Plocha plné konstrukce s odečtem mostu: 
ŠDA 0/32: 1,05*(305,0-52,5)=265,13 [A] 
ŠDB 0/32: 1,10*(305,0-52,5)=277,75 [B] 
Celkem: A+B=542,88 [C]</t>
  </si>
  <si>
    <t>40</t>
  </si>
  <si>
    <t>56334</t>
  </si>
  <si>
    <t>VOZOVKOVÉ VRSTVY ZE ŠTĚRKODRTI TL. DO 200MM</t>
  </si>
  <si>
    <t>0/32</t>
  </si>
  <si>
    <t>mlatový chodník - výměra dle pol. 56341: 14,0=14,00 [B]</t>
  </si>
  <si>
    <t>41</t>
  </si>
  <si>
    <t>56341-R</t>
  </si>
  <si>
    <t>VOZOVKOVÉ VRSTVY ZE ŠTĚRKOPÍSKU TL. DO 50MM</t>
  </si>
  <si>
    <t>Mlatový chodník - horní obrusná vrstva 0/5 mm 
Obnovení mlatového chodníku dotčeného výkopem - materiál vrstvy stejný jako u stávajícího chodníku</t>
  </si>
  <si>
    <t>plocha odměřena digit. z výkr.Půdorys 
14,0 m2=14,00 [A]</t>
  </si>
  <si>
    <t>42</t>
  </si>
  <si>
    <t>plocha odměřena digit. z výkr.Půdorys 
přechod na terén za K1: 5,5 m2=5,50 [A] 
přechod z chodníku na terén vpravo za mostem: 3,0 m2=3,00 [B] 
Celkem: A+B=8,50 [C]</t>
  </si>
  <si>
    <t>43</t>
  </si>
  <si>
    <t>56962</t>
  </si>
  <si>
    <t>ZPEVNĚNÍ KRAJNIC Z RECYKLOVANÉHO MATERIÁLU TL DO 100MM</t>
  </si>
  <si>
    <t>pravobřežní místní komunikace: 35,0*0,5=17,50 [A] 
upravená komunikace před a za mostem: (6,0+10,0+4,0)*0,5=10,00 [B] 
Celkem: A+B=27,50 [C]</t>
  </si>
  <si>
    <t>44</t>
  </si>
  <si>
    <t>572123</t>
  </si>
  <si>
    <t>INFILTRAČNÍ POSTŘIK Z EMULZE DO 1,0KG/M2</t>
  </si>
  <si>
    <t>výměra dle pol.574F66: 
381,0=381,00 [A]</t>
  </si>
  <si>
    <t>- dodání všech předepsaných materiálů pro postřiky v předepsaném množství 
- provedení dle předepsaného technologického předpisu 
- zřízení vrstvy bez rozlišení šířky, pokládání vrstvy po etapách 
- úpravu napojení, ukončení</t>
  </si>
  <si>
    <t>45</t>
  </si>
  <si>
    <t>572214</t>
  </si>
  <si>
    <t>SPOJOVACÍ POSTŘIK Z MODIFIK EMULZE DO 0,5KG/M2</t>
  </si>
  <si>
    <t>mezi litým asf. a ložnou vrstvou na mostě 
dle pol.575F53: 
52,5=52,50 [A] 
mezi obrusnou a ložnou vrstvou 
dle pol.574A34: 
425,0=425,00 [B] 
Celkem: A+B=477,50 [C]</t>
  </si>
  <si>
    <t>- dodání všech předepsaných materiálů pro postřiky v předepsaném množství  
- provedení dle předepsaného technologického předpisu  
- zřízení vrstvy bez rozlišení šířky, pokládání vrstvy po etapách  
- úpravu napojení, ukončení</t>
  </si>
  <si>
    <t>46</t>
  </si>
  <si>
    <t>572731</t>
  </si>
  <si>
    <t>DVOUVRSTVÝ ASFALTOVÝ NÁTĚR DO 1,5KG/M2</t>
  </si>
  <si>
    <t>uzavírací nátěr podél římsy š. 0,50 m</t>
  </si>
  <si>
    <t>dle příl. Půdorys 
vlevo 12,0*0,5=6,00 [A]</t>
  </si>
  <si>
    <t>- dodání všech předepsaných materiálů pro nátěry v předepsaném množství 
- provedení dle předepsaného technologického předpisu 
- zřízení vrstvy bez rozlišení šířky, pokládání vrstvy po etapách 
- úpravu napojení, ukončení</t>
  </si>
  <si>
    <t>47</t>
  </si>
  <si>
    <t>574A34</t>
  </si>
  <si>
    <t>ASFALTOVÝ BETON PRO OBRUSNÉ VRSTVY ACO 11+, 11S TL. 40MM</t>
  </si>
  <si>
    <t>plocha odměřena digit. z výkr. Koordinační situace: 
plná konstrukce: 305,0=305,00 [A] 
frézování: 86,0+34,0=120,00 [B] 
Celkem: A+B=425,00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</si>
  <si>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</si>
  <si>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48</t>
  </si>
  <si>
    <t>574C46</t>
  </si>
  <si>
    <t>ASFALTOVÝ BETON PRO LOŽNÍ VRSTVY ACL 16+, 16S TL. 50MM</t>
  </si>
  <si>
    <t>Ložná vrstva na mostě</t>
  </si>
  <si>
    <t>viz výkres Vzorový řez a Půdorys 
výměra=plocha vozovky na mostě odměřena digit. z půdorysu: 
52,5 m2 =52,50 [A]</t>
  </si>
  <si>
    <t>49</t>
  </si>
  <si>
    <t>574F66</t>
  </si>
  <si>
    <t>ASFALTOVÝ BETON PRO PODKLADNÍ VRSTVY MODIFIK ACP 16+, 16S TL. 70MM</t>
  </si>
  <si>
    <t>plocha odměřena digit. z výkr. Koordinační situace: 
plná konstrukce: 1,02*305,0=311,10 [A] 
odpočet plochy mostu (jiná ložná vrstva): -52,5=-52,50 [B] 
frézování: 1,02*(86,0+34,0)=122,40 [C] 
Celkem: A+B+C=381,00 [D]</t>
  </si>
  <si>
    <t>50</t>
  </si>
  <si>
    <t>575F53</t>
  </si>
  <si>
    <t>LITÝ ASFALT MA IV (OCHRANA MOSTNÍ IZOLACE) 11 TL. 40MM MODIFIK</t>
  </si>
  <si>
    <t>ochrana izolace mostovky v tl.35 mm 
Zahrnuje všechny práce a dodávku materiálu vč. úpravy napojení, ukončení podél obrubníků, odvodňovacích proužků  atd.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</si>
  <si>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</si>
  <si>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51</t>
  </si>
  <si>
    <t>57621</t>
  </si>
  <si>
    <t>POSYP KAMENIVEM DRCENÝM 5KG/M2</t>
  </si>
  <si>
    <t>na infiltrační postřik - fr.2/4, 3 kg/m2</t>
  </si>
  <si>
    <t>výměra dle pol.572123: 
425,0=425,00 [A]</t>
  </si>
  <si>
    <t>- dodání kameniva předepsané kvality a zrnitosti 
- posyp předepsaným množstvím</t>
  </si>
  <si>
    <t>52</t>
  </si>
  <si>
    <t>576412</t>
  </si>
  <si>
    <t>POSYP KAMENIVEM OBALOVANÝM 3KG/M2</t>
  </si>
  <si>
    <t>u MA 11 IV fr. 4/8 - 2-3kg/m2  
Zahrnuje všechny práce a dodávku materiálu</t>
  </si>
  <si>
    <t>dle pol.575F53: 
52,5=52,50 [A]</t>
  </si>
  <si>
    <t>- dodání obalovaného kameniva předepsané kvality a zrnitosti  
- posyp předepsaným množstvím</t>
  </si>
  <si>
    <t>53</t>
  </si>
  <si>
    <t>582611</t>
  </si>
  <si>
    <t>KRYTY Z BETON DLAŽDIC SE ZÁMKEM ŠEDÝCH TL 60MM DO LOŽE Z KAM</t>
  </si>
  <si>
    <t>plocha odměřena digit. z výkr.Půdorys 
chodník vpravo za mostem: 5,0 m2=5,00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</si>
  <si>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</si>
  <si>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54</t>
  </si>
  <si>
    <t>587205</t>
  </si>
  <si>
    <t>PŘEDLÁŽDĚNÍ KRYTU Z BETONOVÝCH DLAŽDIC</t>
  </si>
  <si>
    <t>Předláždění okapového chodníku u komunitního centra</t>
  </si>
  <si>
    <t>plocha odměřena digit. z výkr.Půdorys 
9,0 m2 =9,00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</si>
  <si>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</si>
  <si>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Přidružená stavební výroba</t>
  </si>
  <si>
    <t>55</t>
  </si>
  <si>
    <t>711112</t>
  </si>
  <si>
    <t>IZOLACE BĚŽNÝCH KONSTRUKCÍ PROTI ZEMNÍ VLHKOSTI ASFALTOVÝMI PÁSY</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</si>
  <si>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</si>
  <si>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 Tvar NK 
stojka 1 + K2 (plocha odměřena z řezu E-E): 25,2=25,20 [A] 
stojka 2 + K4 (plocha odměřena z řezu F-F): 25,3=25,30 [B] 
K1 spodní část (plocha odměřena z řezu C-C): 3,80=3,80 [C] 
K3 (plocha odměřena z řezu D-D): 4,40=4,40 [D] 
Celkem: A+B+C+D=58,70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</si>
  <si>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</si>
  <si>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56</t>
  </si>
  <si>
    <t>711432</t>
  </si>
  <si>
    <t>IZOLACE MOSTOVEK POD ŘÍMSOU ASFALTOVÝMI PÁSY</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</si>
  <si>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</si>
  <si>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3,0*(1,5+0,4)=5,70 [A] 
K2: 4,6*0,6=2,76 [B] 
K3: 3,5*0,5=1,75 [C] 
K4: 2,8*0,6=1,68 [D] 
Celkem: A+B+C+D=11,89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</si>
  <si>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</si>
  <si>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57</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</si>
  <si>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</si>
  <si>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</si>
  <si>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</si>
  <si>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viz výkres Tvar NK 
výměra=plocha NK odměřena digit. z půdorysu: 65,50=65,50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</si>
  <si>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</si>
  <si>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58</t>
  </si>
  <si>
    <t>711502</t>
  </si>
  <si>
    <t>OCHRANA IZOLACE NA POVRCHU ASFALTOVÝMI PÁSY</t>
  </si>
  <si>
    <t>ochrana izolace pod římsami pás s hliníkovou vložkou a hrubým posypem  
Zahrnuje všechny práce a dodávku materiálu vč. množství potřebného na přesahy (není součástí MJ).</t>
  </si>
  <si>
    <t>výkres Tvar NK 
dl. říms na NK x š. vč.přesahu: 
vlevo: 6,7*0,56=3,75 [A] 
vpravo: 6,5*1,55=10,08 [B] 
plocha povrchu křídel z pol.711432: 11,89=11,89 [C] 
Celkem: A+B+C=25,72 [D]</t>
  </si>
  <si>
    <t>položka zahrnuje:  
- dodání  předepsaného ochranného materiálu  
- zřízení ochrany izolace</t>
  </si>
  <si>
    <t>59</t>
  </si>
  <si>
    <t>711509</t>
  </si>
  <si>
    <t>OCHRANA IZOLACE NA POVRCHU TEXTILIÍ</t>
  </si>
  <si>
    <t>na rubu opěry a křídel 600g/m2   
Zahrnuje dodání vč. nutných přesahů (není součástí MJ) a zřízení.</t>
  </si>
  <si>
    <t>viz výkr. Tvar NK 
stojka 1 + K2 (plocha odměřena z řezu E-E): 15,0=15,00 [A] 
stojka 2 + K4 (plocha odměřena z řezu F-F): 16,0=16,00 [B] 
K1 spodní část (plocha odměřena z řezu C-C): 3,80=3,80 [C] 
K3 (plocha odměřena z řezu D-D): 4,40=4,40 [D] 
Celkem: A+B+C+D=39,20 [E]</t>
  </si>
  <si>
    <t>60</t>
  </si>
  <si>
    <t>78382</t>
  </si>
  <si>
    <t>NÁTĚRY BETON KONSTR TYP S2 (OS-B)</t>
  </si>
  <si>
    <t>impregnační nátěr typ S2 dle VL 4, list 306.01 
Zahrnuje všechny práce a dodávku materiálu.</t>
  </si>
  <si>
    <t>výměra=(tl.NK u římsy+0,30m podhledu NK) x dl. přemostění: 
vpravo: (0,40+0,30)*5,2=3,64 [A] 
vlevo: (0,46+0,30)*5,4=4,10 [B] 
Celkem: A+B=7,74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</si>
  <si>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</si>
  <si>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61</t>
  </si>
  <si>
    <t>78383</t>
  </si>
  <si>
    <t>NÁTĚRY BETON KONSTR TYP S4 (OS-C)</t>
  </si>
  <si>
    <t>ochranný nátěr obrubníku říms dle VL 4, list 401.01a 
Zahrnuje všechny práce a dodávku materiálu.</t>
  </si>
  <si>
    <t>vpravo (0,20+0,15)*9,70 =3,40 [A] 
vlevo (0,20+0,15)*10,10 =3,54 [B] 
Celkem: A+B=6,94 [C]</t>
  </si>
  <si>
    <t>Potrubí</t>
  </si>
  <si>
    <t>62</t>
  </si>
  <si>
    <t>87433</t>
  </si>
  <si>
    <t>POTRUBÍ Z TRUB PLASTOVÝCH ODPADNÍCH DN DO 150MM</t>
  </si>
  <si>
    <t>Zahrnuje dodání veškerého trubního a pomocného materiálu, zřízení atd.</t>
  </si>
  <si>
    <t>dešťová kanalizace za křídlem K2-výměna potrubí dotčeného výkopem: 
2*6,0=12,00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</si>
  <si>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</si>
  <si>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63</t>
  </si>
  <si>
    <t>87434</t>
  </si>
  <si>
    <t>POTRUBÍ Z TRUB PLASTOVÝCH ODPADNÍCH DN DO 200MM</t>
  </si>
  <si>
    <t>odvedení drenáže z rubu do líce opěry 
výměra=tl.opěry + přesahy: 
1,20 * 2 =2,40 [A] 
dešťová kanalizace za křídlem K2-výměna potrubí dotčeného výkopem: 
6,0=6,00 [B] 
Celkem: A+B=8,40 [C]</t>
  </si>
  <si>
    <t>64</t>
  </si>
  <si>
    <t>875332</t>
  </si>
  <si>
    <t>POTRUBÍ DREN Z TRUB PLAST DN DO 150MM DĚROVANÝCH</t>
  </si>
  <si>
    <t>rubová drenáž DN 150mm za stojkami a křídly 
Zahrnuje dodání veškerého trubního a pomocného materiálu, úpravu a přípravu podkladu, zřízení kompletní soustavy, úpravy prostupů vč. napojení  atd.</t>
  </si>
  <si>
    <t>z příl. Tvar NK 
13,5+12,0=25,50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</si>
  <si>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</si>
  <si>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65</t>
  </si>
  <si>
    <t>87633</t>
  </si>
  <si>
    <t>CHRÁNIČKY Z TRUB PLASTOVÝCH DN DO 150MM</t>
  </si>
  <si>
    <t>2x chránička DN110 - rezerva pro přeložku NN 
položeno do země v místě výkopu</t>
  </si>
  <si>
    <t>2*21,0=42,00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</si>
  <si>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</si>
  <si>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66</t>
  </si>
  <si>
    <t>89921</t>
  </si>
  <si>
    <t>VÝŠKOVÁ ÚPRAVA POKLOPŮ</t>
  </si>
  <si>
    <t>poklop šachty kanalizace v pravobřežní vedlejší komunikaci</t>
  </si>
  <si>
    <t>- položka výškové úpravy zahrnuje všechny nutné práce a materiály pro zvýšení nebo snížení zařízení (včetně nutné úpravy stávajícího povrchu vozovky nebo chodníku).</t>
  </si>
  <si>
    <t>67</t>
  </si>
  <si>
    <t>9111A1</t>
  </si>
  <si>
    <t>ZÁBRADLÍ SILNIČNÍ S VODOR MADLY - DODÁVKA A MONTÁŽ</t>
  </si>
  <si>
    <t>Zahrnuje dodání zábradlí vč. povrchové úpravy dle TKP 19B, kotvení sloupků t.j. kotevní desky, šrouby z nerez oceli, vrty, zálivku, příp. niv. hmoty pod kotevní desky atd.</t>
  </si>
  <si>
    <t>Podél schodiště vpravo za mostem 1,25=1,25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</si>
  <si>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</si>
  <si>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68</t>
  </si>
  <si>
    <t>9112B1</t>
  </si>
  <si>
    <t>ZÁBRADLÍ MOSTNÍ SE SVISLOU VÝPLNÍ - DODÁVKA A MONTÁŽ</t>
  </si>
  <si>
    <t>Zahrnuje dodání zábradlí vč. povrchové úpravy dle TKP 19B, kotvení sloupků t.j. kotevní desky, šrouby z nerez oceli, vrty, zálivku, příp. niv. hmoty pod kotevní desky atd. 
další specifikace viz TZ, cca 60 kg/bm zábradlí</t>
  </si>
  <si>
    <t>délky dle příl. Půdorys 
vlevo: 9,2=9,20 [A] 
K2: 4,2=4,20 [B] 
vpravo: 9,6=9,60 [C] 
K4: 2,4=2,40 [D] 
Celkem: A+B+C+D=25,40 [E]</t>
  </si>
  <si>
    <t>položka zahrnuje: 
dodání zábradlí včetně předepsané povrchové úpravy 
kotvení sloupků, t.j. kotevní desky, šrouby z nerez oceli, vrty a zálivku, pokud zadávací dokumentace nestanoví jinak 
případné nivelační hmoty pod kotevní desky</t>
  </si>
  <si>
    <t>69</t>
  </si>
  <si>
    <t>914122</t>
  </si>
  <si>
    <t>DOPRAVNÍ ZNAČKY ZÁKLADNÍ VELIKOSTI OCELOVÉ FÓLIE TŘ 1 - MONTÁŽ S PŘEMÍSTĚNÍM</t>
  </si>
  <si>
    <t>zpětné osazení DZ (označení křižovatky)</t>
  </si>
  <si>
    <t>2=2,00 [A]</t>
  </si>
  <si>
    <t>položka zahrnuje: 
- dopravu demontované značky z dočasné skládky 
- osazení a montáž značky na místě určeném projektem 
- nutnou opravu poškozených částí 
nezahrnuje dodávku značky</t>
  </si>
  <si>
    <t>70</t>
  </si>
  <si>
    <t>914123</t>
  </si>
  <si>
    <t>DOPRAVNÍ ZNAČKY ZÁKLADNÍ VELIKOSTI OCELOVÉ FÓLIE TŘ 1 - DEMONTÁŽ</t>
  </si>
  <si>
    <t>dočasná demontáž DZ (značení křižovatky) zasahujících do stavby: 2=2,00 [A] 
demontáž DZ (omezení zatížitelnosti mostu): 2=2,00 [B] 
Celkem: A+B=4,00 [C]</t>
  </si>
  <si>
    <t>Položka zahrnuje odstranění, demontáž a odklizení materiálu s odvozem na předepsané místo</t>
  </si>
  <si>
    <t>71</t>
  </si>
  <si>
    <t>914911</t>
  </si>
  <si>
    <t>SLOUPKY A STOJKY DOPRAVNÍCH ZNAČEK Z OCEL TRUBEK SE ZABETONOVÁNÍM - DODÁVKA A MONTÁŽ</t>
  </si>
  <si>
    <t>položka zahrnuje: 
- sloupky a upevňovací zařízení včetně jejich osazení (betonová patka, zemní práce)</t>
  </si>
  <si>
    <t>72</t>
  </si>
  <si>
    <t>914913</t>
  </si>
  <si>
    <t>SLOUPKY A STOJKY DZ Z OCEL TRUBEK ZABETON DEMONTÁŽ</t>
  </si>
  <si>
    <t>vč. odvozu bet. patky na skládku a skládkovného</t>
  </si>
  <si>
    <t>sloupky DZ z pol. 914123: 2=2,00 [A]</t>
  </si>
  <si>
    <t>73</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</si>
  <si>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</si>
  <si>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</si>
  <si>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</si>
  <si>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</si>
  <si>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</si>
  <si>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74</t>
  </si>
  <si>
    <t>917223</t>
  </si>
  <si>
    <t>SILNIČNÍ A CHODNÍKOVÉ OBRUBY Z BETONOVÝCH OBRUBNÍKŮ ŠÍŘ 100MM</t>
  </si>
  <si>
    <t>Zahrnuje dodání, pokládku vč. betonového lože a boční betonové opěrky.</t>
  </si>
  <si>
    <t>délky odměřeny digitálně v příl. Půdorys 
vnější hrana chodníku za K1: 4,0=4,00 [A] 
vnější hrana chodníku vpravo za mostem: 6,0=6,00 [B] 
ohraničení zpevnění z lom.kamene za K1: 2,0=2,00 [C] 
ohraničení zpevnění z lom.kamene za K3: 4,5=4,50 [D] 
obnovení obrubníku podél okapového chodníku komunitního centra: 8,0=8,00 [E] 
Celkem: A+B+C+D+E=24,50 [F]</t>
  </si>
  <si>
    <t>Položka zahrnuje:  
dodání a pokládku betonových obrubníků o rozměrech předepsaných zadávací dokumentací  
betonové lože i boční betonovou opěrku.</t>
  </si>
  <si>
    <t>75</t>
  </si>
  <si>
    <t>917224</t>
  </si>
  <si>
    <t>SILNIČNÍ A CHODNÍKOVÉ OBRUBY Z BETONOVÝCH OBRUBNÍKŮ ŠÍŘ 150MM</t>
  </si>
  <si>
    <t>délky odměřeny digitálně v příl. Půdorys 
podél chodníku za K1: 4,5=4,50 [A] 
podél zpevnění za K3: 2,0=2,00 [B] 
podél chodníku vpravo za mostem: 6,0=6,00 [C] 
po obou stranách schodiště vpravo za mostem: 2*1,3=2,60 [D] 
Celkem: A+B+C+D=15,10 [E]</t>
  </si>
  <si>
    <t>76</t>
  </si>
  <si>
    <t>919111</t>
  </si>
  <si>
    <t>ŘEZÁNÍ ASFALTOVÉHO KRYTU VOZOVEK TL DO 50MM</t>
  </si>
  <si>
    <t>řezaná spáru v rubu stojek</t>
  </si>
  <si>
    <t>8,30+8,75=17,05 [A]</t>
  </si>
  <si>
    <t>položka zahrnuje řezání vozovkové vrstvy v předepsané tloušťce, včetně spotřeby vody</t>
  </si>
  <si>
    <t>77</t>
  </si>
  <si>
    <t>919112</t>
  </si>
  <si>
    <t>ŘEZÁNÍ ASFALTOVÉHO KRYTU VOZOVEK TL DO 100MM</t>
  </si>
  <si>
    <t>Řezání asf. krytu v tl. 50mm  pro vytvoření kolmé spáry při napojení nového krytu ACO a řezání asf. krytu v tl. 70mm  pro vytvoření kolmé spáry při napojení nového krytu ACP.</t>
  </si>
  <si>
    <t>Řezání asf. krytu v tl. 50mm  pro vytvoření kolmé spáry při napojení nového krytu ACO  
začátek úpravy: 20,0=20,00 [A] 
konec úpravy: 10,0=10,00 [B] 
vedlejší komunikace: 4,0=4,00 [C] 
Řezání asf. krytu v tl. 70mm  pro vytvoření kolmé spáry při napojení nového krytu ACP 
výměry dle ACO: 34,0=34,00 [D] 
Celkem: A+B+C+D=68,00 [E]</t>
  </si>
  <si>
    <t>78</t>
  </si>
  <si>
    <t>931314</t>
  </si>
  <si>
    <t>TĚSNĚNÍ DILATAČ SPAR ASF ZÁLIVKOU PRŮŘ DO 400MM2</t>
  </si>
  <si>
    <t>Těsnení zálivkou typu N2 na styku nové a stávající krytové vrstvy z ACO. Včetně očištění a opatření bočních stěn adhézním nátěrem.</t>
  </si>
  <si>
    <t>Dle pol. 919112: 
34,0=34,00 [A]</t>
  </si>
  <si>
    <t>položka zahrnuje dodávku a osazení předepsaného materiálu, očištění ploch spáry před úpravou, očištění okolí spáry po úpravě 
nezahrnuje těsnící profil</t>
  </si>
  <si>
    <t>79</t>
  </si>
  <si>
    <t>931326</t>
  </si>
  <si>
    <t>TĚSNĚNÍ DILATAČ SPAR ASF ZÁLIVKOU MODIFIK PRŮŘ DO 800MM2</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</si>
  <si>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</si>
  <si>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 obrubníku: 
9,7+10,1=19,80 [B]</t>
  </si>
  <si>
    <t>položka zahrnuje dodávku a osazení předepsaného materiálu, očištění ploch spáry před úpravou, očištění okolí spáry po úpravě  
nezahrnuje těsnící profil</t>
  </si>
  <si>
    <t>80</t>
  </si>
  <si>
    <t>931328</t>
  </si>
  <si>
    <t>TĚSNĚNÍ DILATAČ SPAR ASF ZÁLIVKOU MODIFIK PRŮŘ DO 1200MM2</t>
  </si>
  <si>
    <t>zatěsnění řezané spáry ve vozovce v rubu stojek (dle pol.919111): 8,30+8,75=17,05 [A] 
mezi lícem stojky 1 vč.křídel a zpevněním z lom. kamene do betonu: 18,0=18,00 [B] 
mezi lícem stojky 2 vč.křídel a zpevněním z lom. kamene do betonu: 18,0=18,00 [C] 
Celkem: A+B+C=53,05 [D]</t>
  </si>
  <si>
    <t>81</t>
  </si>
  <si>
    <t>93135</t>
  </si>
  <si>
    <t>TĚSNĚNÍ DILATAČ SPAR PRYŽ PÁSKOU NEBO KRUH PROFILEM</t>
  </si>
  <si>
    <t>předtěsnění v zálivce podél říms z pěnového polyetylénu</t>
  </si>
  <si>
    <t>výměra dle pol. 931326: 
9,7+10,1=19,80 [A]</t>
  </si>
  <si>
    <t>položka zahrnuje dodávku a osazení předepsaného materiálu, očištění ploch spáry před úpravou, očištění okolí spáry po úpravě</t>
  </si>
  <si>
    <t>82</t>
  </si>
  <si>
    <t>935212</t>
  </si>
  <si>
    <t>PŘÍKOPOVÉ ŽLABY Z BETON TVÁRNIC ŠÍŘ DO 600MM DO BETONU TL 100MM</t>
  </si>
  <si>
    <t>skluzy za křídly 
vč. bet. lože, spárování</t>
  </si>
  <si>
    <t>příl. Půdorys přenásobeno na šikmou délku svahu: 
za K3: 3,5=3,50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</si>
  <si>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</si>
  <si>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83</t>
  </si>
  <si>
    <t>936541</t>
  </si>
  <si>
    <t>MOSTNÍ ODVODŇOVACÍ TRUBKA (POVRCHŮ IZOLACE) Z NEREZ OCELI</t>
  </si>
  <si>
    <t>Zahrnuje všechny práce a dodávku materiálu, dle VL4-406.11</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</si>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</sst>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125</v>
      </c>
      <c s="20" t="s">
        <v>126</v>
      </c>
      <c s="21">
        <f>'001'!I3</f>
      </c>
      <c s="21">
        <f>'001'!O2</f>
      </c>
      <c s="21">
        <f>C11+D11</f>
      </c>
    </row>
    <row r="12" spans="1:5" ht="12.75" customHeight="1">
      <c r="A12" s="20" t="s">
        <v>190</v>
      </c>
      <c s="20" t="s">
        <v>191</v>
      </c>
      <c s="21">
        <f>'111'!I3</f>
      </c>
      <c s="21">
        <f>'111'!O2</f>
      </c>
      <c s="21">
        <f>C12+D12</f>
      </c>
    </row>
    <row r="13" spans="1:5" ht="12.75" customHeight="1">
      <c r="A13" s="20" t="s">
        <v>211</v>
      </c>
      <c s="20" t="s">
        <v>212</v>
      </c>
      <c s="21">
        <f>'201'!I3</f>
      </c>
      <c s="21">
        <f>'201'!O2</f>
      </c>
      <c s="2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8">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0+I9+I13+I17+I21+I25+I29+I33+I37+I41+I45+I49+I53+I57+I61+I65+I69+I73+I77</f>
      </c>
      <c>
        <f>0+O9+O13+O17+O21+O25+O29+O33+O37+O41+O45+O49+O53+O57+O61+O65+O69+O73+O77</f>
      </c>
    </row>
    <row r="9" spans="1:16" ht="12.75">
      <c r="A9" s="25" t="s">
        <v>45</v>
      </c>
      <c s="29" t="s">
        <v>29</v>
      </c>
      <c s="29" t="s">
        <v>46</v>
      </c>
      <c s="25" t="s">
        <v>47</v>
      </c>
      <c s="30" t="s">
        <v>48</v>
      </c>
      <c s="31" t="s">
        <v>49</v>
      </c>
      <c s="32">
        <v>1</v>
      </c>
      <c s="33">
        <v>0</v>
      </c>
      <c s="32">
        <f>ROUND(ROUND(H9,2)*ROUND(G9,2),2)</f>
      </c>
      <c r="O9">
        <f>(I9*21)/100</f>
      </c>
      <c t="s">
        <v>22</v>
      </c>
    </row>
    <row r="10" spans="1:5" ht="25.5">
      <c r="A10" s="34" t="s">
        <v>50</v>
      </c>
      <c r="E10" s="35" t="s">
        <v>51</v>
      </c>
    </row>
    <row r="11" spans="1:5" ht="12.75">
      <c r="A11" s="36" t="s">
        <v>52</v>
      </c>
      <c r="E11" s="37" t="s">
        <v>53</v>
      </c>
    </row>
    <row r="12" spans="1:5" ht="12.75">
      <c r="A12" t="s">
        <v>54</v>
      </c>
      <c r="E12" s="35" t="s">
        <v>55</v>
      </c>
    </row>
    <row r="13" spans="1:16" ht="12.75">
      <c r="A13" s="25" t="s">
        <v>45</v>
      </c>
      <c s="29" t="s">
        <v>22</v>
      </c>
      <c s="29" t="s">
        <v>56</v>
      </c>
      <c s="25" t="s">
        <v>57</v>
      </c>
      <c s="30" t="s">
        <v>58</v>
      </c>
      <c s="31" t="s">
        <v>49</v>
      </c>
      <c s="32">
        <v>1</v>
      </c>
      <c s="33">
        <v>0</v>
      </c>
      <c s="32">
        <f>ROUND(ROUND(H13,2)*ROUND(G13,2),2)</f>
      </c>
      <c r="O13">
        <f>(I13*21)/100</f>
      </c>
      <c t="s">
        <v>22</v>
      </c>
    </row>
    <row r="14" spans="1:5" ht="51">
      <c r="A14" s="34" t="s">
        <v>50</v>
      </c>
      <c r="E14" s="35" t="s">
        <v>59</v>
      </c>
    </row>
    <row r="15" spans="1:5" ht="12.75">
      <c r="A15" s="36" t="s">
        <v>52</v>
      </c>
      <c r="E15" s="37" t="s">
        <v>53</v>
      </c>
    </row>
    <row r="16" spans="1:5" ht="12.75">
      <c r="A16" t="s">
        <v>54</v>
      </c>
      <c r="E16" s="35" t="s">
        <v>60</v>
      </c>
    </row>
    <row r="17" spans="1:16" ht="12.75">
      <c r="A17" s="25" t="s">
        <v>45</v>
      </c>
      <c s="29" t="s">
        <v>23</v>
      </c>
      <c s="29" t="s">
        <v>56</v>
      </c>
      <c s="25" t="s">
        <v>61</v>
      </c>
      <c s="30" t="s">
        <v>58</v>
      </c>
      <c s="31" t="s">
        <v>49</v>
      </c>
      <c s="32">
        <v>1</v>
      </c>
      <c s="33">
        <v>0</v>
      </c>
      <c s="32">
        <f>ROUND(ROUND(H17,2)*ROUND(G17,2),2)</f>
      </c>
      <c r="O17">
        <f>(I17*21)/100</f>
      </c>
      <c t="s">
        <v>22</v>
      </c>
    </row>
    <row r="18" spans="1:5" ht="38.25">
      <c r="A18" s="34" t="s">
        <v>50</v>
      </c>
      <c r="E18" s="35" t="s">
        <v>62</v>
      </c>
    </row>
    <row r="19" spans="1:5" ht="12.75">
      <c r="A19" s="36" t="s">
        <v>52</v>
      </c>
      <c r="E19" s="37" t="s">
        <v>53</v>
      </c>
    </row>
    <row r="20" spans="1:5" ht="12.75">
      <c r="A20" t="s">
        <v>54</v>
      </c>
      <c r="E20" s="35" t="s">
        <v>60</v>
      </c>
    </row>
    <row r="21" spans="1:16" ht="12.75">
      <c r="A21" s="25" t="s">
        <v>45</v>
      </c>
      <c s="29" t="s">
        <v>33</v>
      </c>
      <c s="29" t="s">
        <v>63</v>
      </c>
      <c s="25" t="s">
        <v>47</v>
      </c>
      <c s="30" t="s">
        <v>64</v>
      </c>
      <c s="31" t="s">
        <v>49</v>
      </c>
      <c s="32">
        <v>1</v>
      </c>
      <c s="33">
        <v>0</v>
      </c>
      <c s="32">
        <f>ROUND(ROUND(H21,2)*ROUND(G21,2),2)</f>
      </c>
      <c r="O21">
        <f>(I21*21)/100</f>
      </c>
      <c t="s">
        <v>22</v>
      </c>
    </row>
    <row r="22" spans="1:5" ht="76.5">
      <c r="A22" s="34" t="s">
        <v>50</v>
      </c>
      <c r="E22" s="35" t="s">
        <v>65</v>
      </c>
    </row>
    <row r="23" spans="1:5" ht="12.75">
      <c r="A23" s="36" t="s">
        <v>52</v>
      </c>
      <c r="E23" s="37" t="s">
        <v>53</v>
      </c>
    </row>
    <row r="24" spans="1:5" ht="12.75">
      <c r="A24" t="s">
        <v>54</v>
      </c>
      <c r="E24" s="35" t="s">
        <v>60</v>
      </c>
    </row>
    <row r="25" spans="1:16" ht="12.75">
      <c r="A25" s="25" t="s">
        <v>45</v>
      </c>
      <c s="29" t="s">
        <v>35</v>
      </c>
      <c s="29" t="s">
        <v>66</v>
      </c>
      <c s="25" t="s">
        <v>47</v>
      </c>
      <c s="30" t="s">
        <v>67</v>
      </c>
      <c s="31" t="s">
        <v>49</v>
      </c>
      <c s="32">
        <v>1</v>
      </c>
      <c s="33">
        <v>0</v>
      </c>
      <c s="32">
        <f>ROUND(ROUND(H25,2)*ROUND(G25,2),2)</f>
      </c>
      <c r="O25">
        <f>(I25*21)/100</f>
      </c>
      <c t="s">
        <v>22</v>
      </c>
    </row>
    <row r="26" spans="1:5" ht="38.25">
      <c r="A26" s="34" t="s">
        <v>50</v>
      </c>
      <c r="E26" s="35" t="s">
        <v>68</v>
      </c>
    </row>
    <row r="27" spans="1:5" ht="12.75">
      <c r="A27" s="36" t="s">
        <v>52</v>
      </c>
      <c r="E27" s="37" t="s">
        <v>53</v>
      </c>
    </row>
    <row r="28" spans="1:5" ht="38.25">
      <c r="A28" t="s">
        <v>54</v>
      </c>
      <c r="E28" s="35" t="s">
        <v>69</v>
      </c>
    </row>
    <row r="29" spans="1:16" ht="12.75">
      <c r="A29" s="25" t="s">
        <v>45</v>
      </c>
      <c s="29" t="s">
        <v>37</v>
      </c>
      <c s="29" t="s">
        <v>70</v>
      </c>
      <c s="25" t="s">
        <v>47</v>
      </c>
      <c s="30" t="s">
        <v>71</v>
      </c>
      <c s="31" t="s">
        <v>72</v>
      </c>
      <c s="32">
        <v>2</v>
      </c>
      <c s="33">
        <v>0</v>
      </c>
      <c s="32">
        <f>ROUND(ROUND(H29,2)*ROUND(G29,2),2)</f>
      </c>
      <c r="O29">
        <f>(I29*21)/100</f>
      </c>
      <c t="s">
        <v>22</v>
      </c>
    </row>
    <row r="30" spans="1:5" ht="38.25">
      <c r="A30" s="34" t="s">
        <v>50</v>
      </c>
      <c r="E30" s="35" t="s">
        <v>73</v>
      </c>
    </row>
    <row r="31" spans="1:5" ht="12.75">
      <c r="A31" s="36" t="s">
        <v>52</v>
      </c>
      <c r="E31" s="37" t="s">
        <v>47</v>
      </c>
    </row>
    <row r="32" spans="1:5" ht="89.25">
      <c r="A32" t="s">
        <v>54</v>
      </c>
      <c r="E32" s="35" t="s">
        <v>74</v>
      </c>
    </row>
    <row r="33" spans="1:16" ht="12.75">
      <c r="A33" s="25" t="s">
        <v>45</v>
      </c>
      <c s="29" t="s">
        <v>75</v>
      </c>
      <c s="29" t="s">
        <v>76</v>
      </c>
      <c s="25" t="s">
        <v>57</v>
      </c>
      <c s="30" t="s">
        <v>77</v>
      </c>
      <c s="31" t="s">
        <v>49</v>
      </c>
      <c s="32">
        <v>1</v>
      </c>
      <c s="33">
        <v>0</v>
      </c>
      <c s="32">
        <f>ROUND(ROUND(H33,2)*ROUND(G33,2),2)</f>
      </c>
      <c r="O33">
        <f>(I33*21)/100</f>
      </c>
      <c t="s">
        <v>22</v>
      </c>
    </row>
    <row r="34" spans="1:5" ht="76.5">
      <c r="A34" s="34" t="s">
        <v>50</v>
      </c>
      <c r="E34" s="35" t="s">
        <v>78</v>
      </c>
    </row>
    <row r="35" spans="1:5" ht="12.75">
      <c r="A35" s="36" t="s">
        <v>52</v>
      </c>
      <c r="E35" s="37" t="s">
        <v>53</v>
      </c>
    </row>
    <row r="36" spans="1:5" ht="12.75">
      <c r="A36" t="s">
        <v>54</v>
      </c>
      <c r="E36" s="35" t="s">
        <v>79</v>
      </c>
    </row>
    <row r="37" spans="1:16" ht="12.75">
      <c r="A37" s="25" t="s">
        <v>45</v>
      </c>
      <c s="29" t="s">
        <v>80</v>
      </c>
      <c s="29" t="s">
        <v>76</v>
      </c>
      <c s="25" t="s">
        <v>61</v>
      </c>
      <c s="30" t="s">
        <v>77</v>
      </c>
      <c s="31" t="s">
        <v>49</v>
      </c>
      <c s="32">
        <v>1</v>
      </c>
      <c s="33">
        <v>0</v>
      </c>
      <c s="32">
        <f>ROUND(ROUND(H37,2)*ROUND(G37,2),2)</f>
      </c>
      <c r="O37">
        <f>(I37*21)/100</f>
      </c>
      <c t="s">
        <v>22</v>
      </c>
    </row>
    <row r="38" spans="1:5" ht="12.75">
      <c r="A38" s="34" t="s">
        <v>50</v>
      </c>
      <c r="E38" s="35" t="s">
        <v>81</v>
      </c>
    </row>
    <row r="39" spans="1:5" ht="12.75">
      <c r="A39" s="36" t="s">
        <v>52</v>
      </c>
      <c r="E39" s="37" t="s">
        <v>53</v>
      </c>
    </row>
    <row r="40" spans="1:5" ht="12.75">
      <c r="A40" t="s">
        <v>54</v>
      </c>
      <c r="E40" s="35" t="s">
        <v>79</v>
      </c>
    </row>
    <row r="41" spans="1:16" ht="12.75">
      <c r="A41" s="25" t="s">
        <v>45</v>
      </c>
      <c s="29" t="s">
        <v>40</v>
      </c>
      <c s="29" t="s">
        <v>82</v>
      </c>
      <c s="25" t="s">
        <v>47</v>
      </c>
      <c s="30" t="s">
        <v>83</v>
      </c>
      <c s="31" t="s">
        <v>72</v>
      </c>
      <c s="32">
        <v>1</v>
      </c>
      <c s="33">
        <v>0</v>
      </c>
      <c s="32">
        <f>ROUND(ROUND(H41,2)*ROUND(G41,2),2)</f>
      </c>
      <c r="O41">
        <f>(I41*21)/100</f>
      </c>
      <c t="s">
        <v>22</v>
      </c>
    </row>
    <row r="42" spans="1:5" ht="12.75">
      <c r="A42" s="34" t="s">
        <v>50</v>
      </c>
      <c r="E42" s="35" t="s">
        <v>84</v>
      </c>
    </row>
    <row r="43" spans="1:5" ht="12.75">
      <c r="A43" s="36" t="s">
        <v>52</v>
      </c>
      <c r="E43" s="37" t="s">
        <v>53</v>
      </c>
    </row>
    <row r="44" spans="1:5" ht="12.75">
      <c r="A44" t="s">
        <v>54</v>
      </c>
      <c r="E44" s="35" t="s">
        <v>79</v>
      </c>
    </row>
    <row r="45" spans="1:16" ht="12.75">
      <c r="A45" s="25" t="s">
        <v>45</v>
      </c>
      <c s="29" t="s">
        <v>42</v>
      </c>
      <c s="29" t="s">
        <v>85</v>
      </c>
      <c s="25" t="s">
        <v>47</v>
      </c>
      <c s="30" t="s">
        <v>86</v>
      </c>
      <c s="31" t="s">
        <v>49</v>
      </c>
      <c s="32">
        <v>1</v>
      </c>
      <c s="33">
        <v>0</v>
      </c>
      <c s="32">
        <f>ROUND(ROUND(H45,2)*ROUND(G45,2),2)</f>
      </c>
      <c r="O45">
        <f>(I45*21)/100</f>
      </c>
      <c t="s">
        <v>22</v>
      </c>
    </row>
    <row r="46" spans="1:5" ht="76.5">
      <c r="A46" s="34" t="s">
        <v>50</v>
      </c>
      <c r="E46" s="35" t="s">
        <v>87</v>
      </c>
    </row>
    <row r="47" spans="1:5" ht="12.75">
      <c r="A47" s="36" t="s">
        <v>52</v>
      </c>
      <c r="E47" s="37" t="s">
        <v>53</v>
      </c>
    </row>
    <row r="48" spans="1:5" ht="12.75">
      <c r="A48" t="s">
        <v>54</v>
      </c>
      <c r="E48" s="35" t="s">
        <v>79</v>
      </c>
    </row>
    <row r="49" spans="1:16" ht="12.75">
      <c r="A49" s="25" t="s">
        <v>45</v>
      </c>
      <c s="29" t="s">
        <v>88</v>
      </c>
      <c s="29" t="s">
        <v>89</v>
      </c>
      <c s="25" t="s">
        <v>47</v>
      </c>
      <c s="30" t="s">
        <v>90</v>
      </c>
      <c s="31" t="s">
        <v>49</v>
      </c>
      <c s="32">
        <v>1</v>
      </c>
      <c s="33">
        <v>0</v>
      </c>
      <c s="32">
        <f>ROUND(ROUND(H49,2)*ROUND(G49,2),2)</f>
      </c>
      <c r="O49">
        <f>(I49*21)/100</f>
      </c>
      <c t="s">
        <v>22</v>
      </c>
    </row>
    <row r="50" spans="1:5" ht="25.5">
      <c r="A50" s="34" t="s">
        <v>50</v>
      </c>
      <c r="E50" s="35" t="s">
        <v>91</v>
      </c>
    </row>
    <row r="51" spans="1:5" ht="12.75">
      <c r="A51" s="36" t="s">
        <v>52</v>
      </c>
      <c r="E51" s="37" t="s">
        <v>53</v>
      </c>
    </row>
    <row r="52" spans="1:5" ht="12.75">
      <c r="A52" t="s">
        <v>54</v>
      </c>
      <c r="E52" s="35" t="s">
        <v>79</v>
      </c>
    </row>
    <row r="53" spans="1:16" ht="12.75">
      <c r="A53" s="25" t="s">
        <v>45</v>
      </c>
      <c s="29" t="s">
        <v>92</v>
      </c>
      <c s="29" t="s">
        <v>93</v>
      </c>
      <c s="25" t="s">
        <v>47</v>
      </c>
      <c s="30" t="s">
        <v>94</v>
      </c>
      <c s="31" t="s">
        <v>49</v>
      </c>
      <c s="32">
        <v>1</v>
      </c>
      <c s="33">
        <v>0</v>
      </c>
      <c s="32">
        <f>ROUND(ROUND(H53,2)*ROUND(G53,2),2)</f>
      </c>
      <c r="O53">
        <f>(I53*21)/100</f>
      </c>
      <c t="s">
        <v>22</v>
      </c>
    </row>
    <row r="54" spans="1:5" ht="38.25">
      <c r="A54" s="34" t="s">
        <v>50</v>
      </c>
      <c r="E54" s="35" t="s">
        <v>95</v>
      </c>
    </row>
    <row r="55" spans="1:5" ht="12.75">
      <c r="A55" s="36" t="s">
        <v>52</v>
      </c>
      <c r="E55" s="37" t="s">
        <v>53</v>
      </c>
    </row>
    <row r="56" spans="1:5" ht="76.5">
      <c r="A56" t="s">
        <v>54</v>
      </c>
      <c r="E56" s="35" t="s">
        <v>96</v>
      </c>
    </row>
    <row r="57" spans="1:16" ht="12.75">
      <c r="A57" s="25" t="s">
        <v>45</v>
      </c>
      <c s="29" t="s">
        <v>97</v>
      </c>
      <c s="29" t="s">
        <v>98</v>
      </c>
      <c s="25" t="s">
        <v>57</v>
      </c>
      <c s="30" t="s">
        <v>99</v>
      </c>
      <c s="31" t="s">
        <v>49</v>
      </c>
      <c s="32">
        <v>1</v>
      </c>
      <c s="33">
        <v>0</v>
      </c>
      <c s="32">
        <f>ROUND(ROUND(H57,2)*ROUND(G57,2),2)</f>
      </c>
      <c r="O57">
        <f>(I57*21)/100</f>
      </c>
      <c t="s">
        <v>22</v>
      </c>
    </row>
    <row r="58" spans="1:5" ht="12.75">
      <c r="A58" s="34" t="s">
        <v>50</v>
      </c>
      <c r="E58" s="35" t="s">
        <v>100</v>
      </c>
    </row>
    <row r="59" spans="1:5" ht="12.75">
      <c r="A59" s="36" t="s">
        <v>52</v>
      </c>
      <c r="E59" s="37" t="s">
        <v>53</v>
      </c>
    </row>
    <row r="60" spans="1:5" ht="12.75">
      <c r="A60" t="s">
        <v>54</v>
      </c>
      <c r="E60" s="35" t="s">
        <v>79</v>
      </c>
    </row>
    <row r="61" spans="1:16" ht="12.75">
      <c r="A61" s="25" t="s">
        <v>45</v>
      </c>
      <c s="29" t="s">
        <v>101</v>
      </c>
      <c s="29" t="s">
        <v>98</v>
      </c>
      <c s="25" t="s">
        <v>61</v>
      </c>
      <c s="30" t="s">
        <v>99</v>
      </c>
      <c s="31" t="s">
        <v>49</v>
      </c>
      <c s="32">
        <v>2</v>
      </c>
      <c s="33">
        <v>0</v>
      </c>
      <c s="32">
        <f>ROUND(ROUND(H61,2)*ROUND(G61,2),2)</f>
      </c>
      <c r="O61">
        <f>(I61*21)/100</f>
      </c>
      <c t="s">
        <v>22</v>
      </c>
    </row>
    <row r="62" spans="1:5" ht="12.75">
      <c r="A62" s="34" t="s">
        <v>50</v>
      </c>
      <c r="E62" s="35" t="s">
        <v>102</v>
      </c>
    </row>
    <row r="63" spans="1:5" ht="38.25">
      <c r="A63" s="36" t="s">
        <v>52</v>
      </c>
      <c r="E63" s="37" t="s">
        <v>103</v>
      </c>
    </row>
    <row r="64" spans="1:5" ht="12.75">
      <c r="A64" t="s">
        <v>54</v>
      </c>
      <c r="E64" s="35" t="s">
        <v>79</v>
      </c>
    </row>
    <row r="65" spans="1:16" ht="12.75">
      <c r="A65" s="25" t="s">
        <v>45</v>
      </c>
      <c s="29" t="s">
        <v>104</v>
      </c>
      <c s="29" t="s">
        <v>105</v>
      </c>
      <c s="25" t="s">
        <v>47</v>
      </c>
      <c s="30" t="s">
        <v>106</v>
      </c>
      <c s="31" t="s">
        <v>72</v>
      </c>
      <c s="32">
        <v>1</v>
      </c>
      <c s="33">
        <v>0</v>
      </c>
      <c s="32">
        <f>ROUND(ROUND(H65,2)*ROUND(G65,2),2)</f>
      </c>
      <c r="O65">
        <f>(I65*21)/100</f>
      </c>
      <c t="s">
        <v>22</v>
      </c>
    </row>
    <row r="66" spans="1:5" ht="12.75">
      <c r="A66" s="34" t="s">
        <v>50</v>
      </c>
      <c r="E66" s="35" t="s">
        <v>107</v>
      </c>
    </row>
    <row r="67" spans="1:5" ht="12.75">
      <c r="A67" s="36" t="s">
        <v>52</v>
      </c>
      <c r="E67" s="37" t="s">
        <v>53</v>
      </c>
    </row>
    <row r="68" spans="1:5" ht="51">
      <c r="A68" t="s">
        <v>54</v>
      </c>
      <c r="E68" s="35" t="s">
        <v>108</v>
      </c>
    </row>
    <row r="69" spans="1:16" ht="12.75">
      <c r="A69" s="25" t="s">
        <v>45</v>
      </c>
      <c s="29" t="s">
        <v>109</v>
      </c>
      <c s="29" t="s">
        <v>110</v>
      </c>
      <c s="25" t="s">
        <v>47</v>
      </c>
      <c s="30" t="s">
        <v>111</v>
      </c>
      <c s="31" t="s">
        <v>112</v>
      </c>
      <c s="32">
        <v>1</v>
      </c>
      <c s="33">
        <v>0</v>
      </c>
      <c s="32">
        <f>ROUND(ROUND(H69,2)*ROUND(G69,2),2)</f>
      </c>
      <c r="O69">
        <f>(I69*21)/100</f>
      </c>
      <c t="s">
        <v>22</v>
      </c>
    </row>
    <row r="70" spans="1:5" ht="25.5">
      <c r="A70" s="34" t="s">
        <v>50</v>
      </c>
      <c r="E70" s="35" t="s">
        <v>113</v>
      </c>
    </row>
    <row r="71" spans="1:5" ht="12.75">
      <c r="A71" s="36" t="s">
        <v>52</v>
      </c>
      <c r="E71" s="37" t="s">
        <v>53</v>
      </c>
    </row>
    <row r="72" spans="1:5" ht="12.75">
      <c r="A72" t="s">
        <v>54</v>
      </c>
      <c r="E72" s="35" t="s">
        <v>114</v>
      </c>
    </row>
    <row r="73" spans="1:16" ht="12.75">
      <c r="A73" s="25" t="s">
        <v>45</v>
      </c>
      <c s="29" t="s">
        <v>115</v>
      </c>
      <c s="29" t="s">
        <v>116</v>
      </c>
      <c s="25" t="s">
        <v>47</v>
      </c>
      <c s="30" t="s">
        <v>117</v>
      </c>
      <c s="31" t="s">
        <v>72</v>
      </c>
      <c s="32">
        <v>2</v>
      </c>
      <c s="33">
        <v>0</v>
      </c>
      <c s="32">
        <f>ROUND(ROUND(H73,2)*ROUND(G73,2),2)</f>
      </c>
      <c r="O73">
        <f>(I73*21)/100</f>
      </c>
      <c t="s">
        <v>22</v>
      </c>
    </row>
    <row r="74" spans="1:5" ht="12.75">
      <c r="A74" s="34" t="s">
        <v>50</v>
      </c>
      <c r="E74" s="35" t="s">
        <v>118</v>
      </c>
    </row>
    <row r="75" spans="1:5" ht="12.75">
      <c r="A75" s="36" t="s">
        <v>52</v>
      </c>
      <c r="E75" s="37" t="s">
        <v>47</v>
      </c>
    </row>
    <row r="76" spans="1:5" ht="89.25">
      <c r="A76" t="s">
        <v>54</v>
      </c>
      <c r="E76" s="35" t="s">
        <v>119</v>
      </c>
    </row>
    <row r="77" spans="1:16" ht="12.75">
      <c r="A77" s="25" t="s">
        <v>45</v>
      </c>
      <c s="29" t="s">
        <v>120</v>
      </c>
      <c s="29" t="s">
        <v>121</v>
      </c>
      <c s="25" t="s">
        <v>47</v>
      </c>
      <c s="30" t="s">
        <v>122</v>
      </c>
      <c s="31" t="s">
        <v>49</v>
      </c>
      <c s="32">
        <v>1</v>
      </c>
      <c s="33">
        <v>0</v>
      </c>
      <c s="32">
        <f>ROUND(ROUND(H77,2)*ROUND(G77,2),2)</f>
      </c>
      <c r="O77">
        <f>(I77*21)/100</f>
      </c>
      <c t="s">
        <v>22</v>
      </c>
    </row>
    <row r="78" spans="1:5" ht="51">
      <c r="A78" s="34" t="s">
        <v>50</v>
      </c>
      <c r="E78" s="35" t="s">
        <v>123</v>
      </c>
    </row>
    <row r="79" spans="1:5" ht="12.75">
      <c r="A79" s="36" t="s">
        <v>52</v>
      </c>
      <c r="E79" s="37" t="s">
        <v>53</v>
      </c>
    </row>
    <row r="80" spans="1:5" ht="25.5">
      <c r="A80" t="s">
        <v>54</v>
      </c>
      <c r="E80" s="35" t="s">
        <v>124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125</v>
      </c>
      <c s="38">
        <f>0+I8+I21+I34</f>
      </c>
      <c r="O3" t="s">
        <v>19</v>
      </c>
      <c t="s">
        <v>22</v>
      </c>
    </row>
    <row r="4" spans="1:16" ht="15" customHeight="1">
      <c r="A4" t="s">
        <v>17</v>
      </c>
      <c s="16" t="s">
        <v>18</v>
      </c>
      <c s="17" t="s">
        <v>125</v>
      </c>
      <c s="6"/>
      <c s="18" t="s">
        <v>126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127</v>
      </c>
      <c s="25" t="s">
        <v>57</v>
      </c>
      <c s="30" t="s">
        <v>128</v>
      </c>
      <c s="31" t="s">
        <v>129</v>
      </c>
      <c s="32">
        <v>85.6</v>
      </c>
      <c s="33">
        <v>0</v>
      </c>
      <c s="32">
        <f>ROUND(ROUND(H9,2)*ROUND(G9,2),2)</f>
      </c>
      <c r="O9">
        <f>(I9*21)/100</f>
      </c>
      <c t="s">
        <v>22</v>
      </c>
    </row>
    <row r="10" spans="1:5" ht="12.75">
      <c r="A10" s="34" t="s">
        <v>50</v>
      </c>
      <c r="E10" s="35" t="s">
        <v>130</v>
      </c>
    </row>
    <row r="11" spans="1:5" ht="51">
      <c r="A11" s="36" t="s">
        <v>52</v>
      </c>
      <c r="E11" s="37" t="s">
        <v>131</v>
      </c>
    </row>
    <row r="12" spans="1:5" ht="25.5">
      <c r="A12" t="s">
        <v>54</v>
      </c>
      <c r="E12" s="35" t="s">
        <v>132</v>
      </c>
    </row>
    <row r="13" spans="1:16" ht="12.75">
      <c r="A13" s="25" t="s">
        <v>45</v>
      </c>
      <c s="29" t="s">
        <v>22</v>
      </c>
      <c s="29" t="s">
        <v>127</v>
      </c>
      <c s="25" t="s">
        <v>61</v>
      </c>
      <c s="30" t="s">
        <v>128</v>
      </c>
      <c s="31" t="s">
        <v>129</v>
      </c>
      <c s="32">
        <v>15.13</v>
      </c>
      <c s="33">
        <v>0</v>
      </c>
      <c s="32">
        <f>ROUND(ROUND(H13,2)*ROUND(G13,2),2)</f>
      </c>
      <c r="O13">
        <f>(I13*21)/100</f>
      </c>
      <c t="s">
        <v>22</v>
      </c>
    </row>
    <row r="14" spans="1:5" ht="12.75">
      <c r="A14" s="34" t="s">
        <v>50</v>
      </c>
      <c r="E14" s="35" t="s">
        <v>133</v>
      </c>
    </row>
    <row r="15" spans="1:5" ht="114.75">
      <c r="A15" s="36" t="s">
        <v>52</v>
      </c>
      <c r="E15" s="37" t="s">
        <v>134</v>
      </c>
    </row>
    <row r="16" spans="1:5" ht="25.5">
      <c r="A16" t="s">
        <v>54</v>
      </c>
      <c r="E16" s="35" t="s">
        <v>132</v>
      </c>
    </row>
    <row r="17" spans="1:16" ht="12.75">
      <c r="A17" s="25" t="s">
        <v>45</v>
      </c>
      <c s="29" t="s">
        <v>23</v>
      </c>
      <c s="29" t="s">
        <v>135</v>
      </c>
      <c s="25" t="s">
        <v>47</v>
      </c>
      <c s="30" t="s">
        <v>136</v>
      </c>
      <c s="31" t="s">
        <v>129</v>
      </c>
      <c s="32">
        <v>0.23</v>
      </c>
      <c s="33">
        <v>0</v>
      </c>
      <c s="32">
        <f>ROUND(ROUND(H17,2)*ROUND(G17,2),2)</f>
      </c>
      <c r="O17">
        <f>(I17*21)/100</f>
      </c>
      <c t="s">
        <v>22</v>
      </c>
    </row>
    <row r="18" spans="1:5" ht="12.75">
      <c r="A18" s="34" t="s">
        <v>50</v>
      </c>
      <c r="E18" s="35" t="s">
        <v>137</v>
      </c>
    </row>
    <row r="19" spans="1:5" ht="12.75">
      <c r="A19" s="36" t="s">
        <v>52</v>
      </c>
      <c r="E19" s="37" t="s">
        <v>138</v>
      </c>
    </row>
    <row r="20" spans="1:5" ht="25.5">
      <c r="A20" t="s">
        <v>54</v>
      </c>
      <c r="E20" s="35" t="s">
        <v>132</v>
      </c>
    </row>
    <row r="21" spans="1:18" ht="12.75" customHeight="1">
      <c r="A21" s="6" t="s">
        <v>43</v>
      </c>
      <c s="6"/>
      <c s="40" t="s">
        <v>29</v>
      </c>
      <c s="6"/>
      <c s="27" t="s">
        <v>139</v>
      </c>
      <c s="6"/>
      <c s="6"/>
      <c s="6"/>
      <c s="41">
        <f>0+Q21</f>
      </c>
      <c r="O21">
        <f>0+R21</f>
      </c>
      <c r="Q21">
        <f>0+I22+I26+I30</f>
      </c>
      <c>
        <f>0+O22+O26+O30</f>
      </c>
    </row>
    <row r="22" spans="1:16" ht="12.75">
      <c r="A22" s="25" t="s">
        <v>45</v>
      </c>
      <c s="29" t="s">
        <v>33</v>
      </c>
      <c s="29" t="s">
        <v>140</v>
      </c>
      <c s="25" t="s">
        <v>47</v>
      </c>
      <c s="30" t="s">
        <v>141</v>
      </c>
      <c s="31" t="s">
        <v>142</v>
      </c>
      <c s="32">
        <v>10</v>
      </c>
      <c s="33">
        <v>0</v>
      </c>
      <c s="32">
        <f>ROUND(ROUND(H22,2)*ROUND(G22,2),2)</f>
      </c>
      <c r="O22">
        <f>(I22*21)/100</f>
      </c>
      <c t="s">
        <v>22</v>
      </c>
    </row>
    <row r="23" spans="1:5" ht="12.75">
      <c r="A23" s="34" t="s">
        <v>50</v>
      </c>
      <c r="E23" s="35" t="s">
        <v>47</v>
      </c>
    </row>
    <row r="24" spans="1:5" ht="12.75">
      <c r="A24" s="36" t="s">
        <v>52</v>
      </c>
      <c r="E24" s="37" t="s">
        <v>143</v>
      </c>
    </row>
    <row r="25" spans="1:5" ht="38.25">
      <c r="A25" t="s">
        <v>54</v>
      </c>
      <c r="E25" s="35" t="s">
        <v>144</v>
      </c>
    </row>
    <row r="26" spans="1:16" ht="12.75">
      <c r="A26" s="25" t="s">
        <v>45</v>
      </c>
      <c s="29" t="s">
        <v>35</v>
      </c>
      <c s="29" t="s">
        <v>145</v>
      </c>
      <c s="25" t="s">
        <v>47</v>
      </c>
      <c s="30" t="s">
        <v>146</v>
      </c>
      <c s="31" t="s">
        <v>147</v>
      </c>
      <c s="32">
        <v>392.08</v>
      </c>
      <c s="33">
        <v>0</v>
      </c>
      <c s="32">
        <f>ROUND(ROUND(H26,2)*ROUND(G26,2),2)</f>
      </c>
      <c r="O26">
        <f>(I26*21)/100</f>
      </c>
      <c t="s">
        <v>22</v>
      </c>
    </row>
    <row r="27" spans="1:5" ht="25.5">
      <c r="A27" s="34" t="s">
        <v>50</v>
      </c>
      <c r="E27" s="35" t="s">
        <v>148</v>
      </c>
    </row>
    <row r="28" spans="1:5" ht="216.75">
      <c r="A28" s="36" t="s">
        <v>52</v>
      </c>
      <c r="E28" s="37" t="s">
        <v>149</v>
      </c>
    </row>
    <row r="29" spans="1:5" ht="318.75">
      <c r="A29" t="s">
        <v>54</v>
      </c>
      <c r="E29" s="35" t="s">
        <v>150</v>
      </c>
    </row>
    <row r="30" spans="1:16" ht="12.75">
      <c r="A30" s="25" t="s">
        <v>45</v>
      </c>
      <c s="29" t="s">
        <v>37</v>
      </c>
      <c s="29" t="s">
        <v>151</v>
      </c>
      <c s="25" t="s">
        <v>47</v>
      </c>
      <c s="30" t="s">
        <v>152</v>
      </c>
      <c s="31" t="s">
        <v>147</v>
      </c>
      <c s="32">
        <v>392</v>
      </c>
      <c s="33">
        <v>0</v>
      </c>
      <c s="32">
        <f>ROUND(ROUND(H30,2)*ROUND(G30,2),2)</f>
      </c>
      <c r="O30">
        <f>(I30*21)/100</f>
      </c>
      <c t="s">
        <v>22</v>
      </c>
    </row>
    <row r="31" spans="1:5" ht="12.75">
      <c r="A31" s="34" t="s">
        <v>50</v>
      </c>
      <c r="E31" s="35" t="s">
        <v>153</v>
      </c>
    </row>
    <row r="32" spans="1:5" ht="12.75">
      <c r="A32" s="36" t="s">
        <v>52</v>
      </c>
      <c r="E32" s="37" t="s">
        <v>154</v>
      </c>
    </row>
    <row r="33" spans="1:5" ht="191.25">
      <c r="A33" t="s">
        <v>54</v>
      </c>
      <c r="E33" s="35" t="s">
        <v>155</v>
      </c>
    </row>
    <row r="34" spans="1:18" ht="12.75" customHeight="1">
      <c r="A34" s="6" t="s">
        <v>43</v>
      </c>
      <c s="6"/>
      <c s="40" t="s">
        <v>40</v>
      </c>
      <c s="6"/>
      <c s="27" t="s">
        <v>156</v>
      </c>
      <c s="6"/>
      <c s="6"/>
      <c s="6"/>
      <c s="41">
        <f>0+Q34</f>
      </c>
      <c r="O34">
        <f>0+R34</f>
      </c>
      <c r="Q34">
        <f>0+I35+I39+I43+I47+I51+I55+I59+I63</f>
      </c>
      <c>
        <f>0+O35+O39+O43+O47+O51+O55+O59+O63</f>
      </c>
    </row>
    <row r="35" spans="1:16" ht="12.75">
      <c r="A35" s="25" t="s">
        <v>45</v>
      </c>
      <c s="29" t="s">
        <v>75</v>
      </c>
      <c s="29" t="s">
        <v>157</v>
      </c>
      <c s="25" t="s">
        <v>47</v>
      </c>
      <c s="30" t="s">
        <v>158</v>
      </c>
      <c s="31" t="s">
        <v>159</v>
      </c>
      <c s="32">
        <v>18</v>
      </c>
      <c s="33">
        <v>0</v>
      </c>
      <c s="32">
        <f>ROUND(ROUND(H35,2)*ROUND(G35,2),2)</f>
      </c>
      <c r="O35">
        <f>(I35*21)/100</f>
      </c>
      <c t="s">
        <v>22</v>
      </c>
    </row>
    <row r="36" spans="1:5" ht="25.5">
      <c r="A36" s="34" t="s">
        <v>50</v>
      </c>
      <c r="E36" s="35" t="s">
        <v>160</v>
      </c>
    </row>
    <row r="37" spans="1:5" ht="25.5">
      <c r="A37" s="36" t="s">
        <v>52</v>
      </c>
      <c r="E37" s="37" t="s">
        <v>161</v>
      </c>
    </row>
    <row r="38" spans="1:5" ht="38.25">
      <c r="A38" t="s">
        <v>54</v>
      </c>
      <c r="E38" s="35" t="s">
        <v>162</v>
      </c>
    </row>
    <row r="39" spans="1:16" ht="12.75">
      <c r="A39" s="25" t="s">
        <v>45</v>
      </c>
      <c s="29" t="s">
        <v>80</v>
      </c>
      <c s="29" t="s">
        <v>163</v>
      </c>
      <c s="25" t="s">
        <v>47</v>
      </c>
      <c s="30" t="s">
        <v>164</v>
      </c>
      <c s="31" t="s">
        <v>147</v>
      </c>
      <c s="32">
        <v>42.1</v>
      </c>
      <c s="33">
        <v>0</v>
      </c>
      <c s="32">
        <f>ROUND(ROUND(H39,2)*ROUND(G39,2),2)</f>
      </c>
      <c r="O39">
        <f>(I39*21)/100</f>
      </c>
      <c t="s">
        <v>22</v>
      </c>
    </row>
    <row r="40" spans="1:5" ht="12.75">
      <c r="A40" s="34" t="s">
        <v>50</v>
      </c>
      <c r="E40" s="35" t="s">
        <v>47</v>
      </c>
    </row>
    <row r="41" spans="1:5" ht="153">
      <c r="A41" s="36" t="s">
        <v>52</v>
      </c>
      <c r="E41" s="37" t="s">
        <v>165</v>
      </c>
    </row>
    <row r="42" spans="1:5" ht="102">
      <c r="A42" t="s">
        <v>54</v>
      </c>
      <c r="E42" s="35" t="s">
        <v>166</v>
      </c>
    </row>
    <row r="43" spans="1:16" ht="12.75">
      <c r="A43" s="25" t="s">
        <v>45</v>
      </c>
      <c s="29" t="s">
        <v>40</v>
      </c>
      <c s="29" t="s">
        <v>167</v>
      </c>
      <c s="25" t="s">
        <v>47</v>
      </c>
      <c s="30" t="s">
        <v>168</v>
      </c>
      <c s="31" t="s">
        <v>147</v>
      </c>
      <c s="32">
        <v>33.86</v>
      </c>
      <c s="33">
        <v>0</v>
      </c>
      <c s="32">
        <f>ROUND(ROUND(H43,2)*ROUND(G43,2),2)</f>
      </c>
      <c r="O43">
        <f>(I43*21)/100</f>
      </c>
      <c t="s">
        <v>22</v>
      </c>
    </row>
    <row r="44" spans="1:5" ht="12.75">
      <c r="A44" s="34" t="s">
        <v>50</v>
      </c>
      <c r="E44" s="35" t="s">
        <v>169</v>
      </c>
    </row>
    <row r="45" spans="1:5" ht="165.75">
      <c r="A45" s="36" t="s">
        <v>52</v>
      </c>
      <c r="E45" s="37" t="s">
        <v>170</v>
      </c>
    </row>
    <row r="46" spans="1:5" ht="102">
      <c r="A46" t="s">
        <v>54</v>
      </c>
      <c r="E46" s="35" t="s">
        <v>166</v>
      </c>
    </row>
    <row r="47" spans="1:16" ht="12.75">
      <c r="A47" s="25" t="s">
        <v>45</v>
      </c>
      <c s="29" t="s">
        <v>42</v>
      </c>
      <c s="29" t="s">
        <v>171</v>
      </c>
      <c s="25" t="s">
        <v>57</v>
      </c>
      <c s="30" t="s">
        <v>172</v>
      </c>
      <c s="31" t="s">
        <v>147</v>
      </c>
      <c s="32">
        <v>2.25</v>
      </c>
      <c s="33">
        <v>0</v>
      </c>
      <c s="32">
        <f>ROUND(ROUND(H47,2)*ROUND(G47,2),2)</f>
      </c>
      <c r="O47">
        <f>(I47*21)/100</f>
      </c>
      <c t="s">
        <v>22</v>
      </c>
    </row>
    <row r="48" spans="1:5" ht="12.75">
      <c r="A48" s="34" t="s">
        <v>50</v>
      </c>
      <c r="E48" s="35" t="s">
        <v>173</v>
      </c>
    </row>
    <row r="49" spans="1:5" ht="25.5">
      <c r="A49" s="36" t="s">
        <v>52</v>
      </c>
      <c r="E49" s="37" t="s">
        <v>174</v>
      </c>
    </row>
    <row r="50" spans="1:5" ht="76.5">
      <c r="A50" t="s">
        <v>54</v>
      </c>
      <c r="E50" s="35" t="s">
        <v>175</v>
      </c>
    </row>
    <row r="51" spans="1:16" ht="12.75">
      <c r="A51" s="25" t="s">
        <v>45</v>
      </c>
      <c s="29" t="s">
        <v>88</v>
      </c>
      <c s="29" t="s">
        <v>171</v>
      </c>
      <c s="25" t="s">
        <v>61</v>
      </c>
      <c s="30" t="s">
        <v>172</v>
      </c>
      <c s="31" t="s">
        <v>147</v>
      </c>
      <c s="32">
        <v>15.83</v>
      </c>
      <c s="33">
        <v>0</v>
      </c>
      <c s="32">
        <f>ROUND(ROUND(H51,2)*ROUND(G51,2),2)</f>
      </c>
      <c r="O51">
        <f>(I51*21)/100</f>
      </c>
      <c t="s">
        <v>22</v>
      </c>
    </row>
    <row r="52" spans="1:5" ht="12.75">
      <c r="A52" s="34" t="s">
        <v>50</v>
      </c>
      <c r="E52" s="35" t="s">
        <v>176</v>
      </c>
    </row>
    <row r="53" spans="1:5" ht="89.25">
      <c r="A53" s="36" t="s">
        <v>52</v>
      </c>
      <c r="E53" s="37" t="s">
        <v>177</v>
      </c>
    </row>
    <row r="54" spans="1:5" ht="76.5">
      <c r="A54" t="s">
        <v>54</v>
      </c>
      <c r="E54" s="35" t="s">
        <v>175</v>
      </c>
    </row>
    <row r="55" spans="1:16" ht="12.75">
      <c r="A55" s="25" t="s">
        <v>45</v>
      </c>
      <c s="29" t="s">
        <v>92</v>
      </c>
      <c s="29" t="s">
        <v>178</v>
      </c>
      <c s="25" t="s">
        <v>47</v>
      </c>
      <c s="30" t="s">
        <v>179</v>
      </c>
      <c s="31" t="s">
        <v>147</v>
      </c>
      <c s="32">
        <v>0.38</v>
      </c>
      <c s="33">
        <v>0</v>
      </c>
      <c s="32">
        <f>ROUND(ROUND(H55,2)*ROUND(G55,2),2)</f>
      </c>
      <c r="O55">
        <f>(I55*21)/100</f>
      </c>
      <c t="s">
        <v>22</v>
      </c>
    </row>
    <row r="56" spans="1:5" ht="12.75">
      <c r="A56" s="34" t="s">
        <v>50</v>
      </c>
      <c r="E56" s="35" t="s">
        <v>47</v>
      </c>
    </row>
    <row r="57" spans="1:5" ht="51">
      <c r="A57" s="36" t="s">
        <v>52</v>
      </c>
      <c r="E57" s="37" t="s">
        <v>180</v>
      </c>
    </row>
    <row r="58" spans="1:5" ht="76.5">
      <c r="A58" t="s">
        <v>54</v>
      </c>
      <c r="E58" s="35" t="s">
        <v>175</v>
      </c>
    </row>
    <row r="59" spans="1:16" ht="12.75">
      <c r="A59" s="25" t="s">
        <v>45</v>
      </c>
      <c s="29" t="s">
        <v>97</v>
      </c>
      <c s="29" t="s">
        <v>181</v>
      </c>
      <c s="25" t="s">
        <v>47</v>
      </c>
      <c s="30" t="s">
        <v>182</v>
      </c>
      <c s="31" t="s">
        <v>129</v>
      </c>
      <c s="32">
        <v>1.92</v>
      </c>
      <c s="33">
        <v>0</v>
      </c>
      <c s="32">
        <f>ROUND(ROUND(H59,2)*ROUND(G59,2),2)</f>
      </c>
      <c r="O59">
        <f>(I59*21)/100</f>
      </c>
      <c t="s">
        <v>22</v>
      </c>
    </row>
    <row r="60" spans="1:5" ht="12.75">
      <c r="A60" s="34" t="s">
        <v>50</v>
      </c>
      <c r="E60" s="35" t="s">
        <v>183</v>
      </c>
    </row>
    <row r="61" spans="1:5" ht="114.75">
      <c r="A61" s="36" t="s">
        <v>52</v>
      </c>
      <c r="E61" s="37" t="s">
        <v>184</v>
      </c>
    </row>
    <row r="62" spans="1:5" ht="76.5">
      <c r="A62" t="s">
        <v>54</v>
      </c>
      <c r="E62" s="35" t="s">
        <v>175</v>
      </c>
    </row>
    <row r="63" spans="1:16" ht="12.75">
      <c r="A63" s="25" t="s">
        <v>45</v>
      </c>
      <c s="29" t="s">
        <v>101</v>
      </c>
      <c s="29" t="s">
        <v>185</v>
      </c>
      <c s="25" t="s">
        <v>47</v>
      </c>
      <c s="30" t="s">
        <v>186</v>
      </c>
      <c s="31" t="s">
        <v>142</v>
      </c>
      <c s="32">
        <v>45</v>
      </c>
      <c s="33">
        <v>0</v>
      </c>
      <c s="32">
        <f>ROUND(ROUND(H63,2)*ROUND(G63,2),2)</f>
      </c>
      <c r="O63">
        <f>(I63*21)/100</f>
      </c>
      <c t="s">
        <v>22</v>
      </c>
    </row>
    <row r="64" spans="1:5" ht="12.75">
      <c r="A64" s="34" t="s">
        <v>50</v>
      </c>
      <c r="E64" s="35" t="s">
        <v>187</v>
      </c>
    </row>
    <row r="65" spans="1:5" ht="12.75">
      <c r="A65" s="36" t="s">
        <v>52</v>
      </c>
      <c r="E65" s="37" t="s">
        <v>188</v>
      </c>
    </row>
    <row r="66" spans="1:5" ht="114.75">
      <c r="A66" t="s">
        <v>54</v>
      </c>
      <c r="E66" s="35" t="s">
        <v>189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f>
      </c>
      <c t="s">
        <v>23</v>
      </c>
    </row>
    <row r="3" spans="1:16" ht="15" customHeight="1">
      <c r="A3" t="s">
        <v>12</v>
      </c>
      <c s="12" t="s">
        <v>14</v>
      </c>
      <c s="13" t="s">
        <v>15</v>
      </c>
      <c s="1"/>
      <c s="14" t="s">
        <v>16</v>
      </c>
      <c s="1"/>
      <c s="9"/>
      <c s="8" t="s">
        <v>190</v>
      </c>
      <c s="38">
        <f>0+I8+I17</f>
      </c>
      <c r="O3" t="s">
        <v>19</v>
      </c>
      <c t="s">
        <v>22</v>
      </c>
    </row>
    <row r="4" spans="1:16" ht="15" customHeight="1">
      <c r="A4" t="s">
        <v>17</v>
      </c>
      <c s="16" t="s">
        <v>18</v>
      </c>
      <c s="17" t="s">
        <v>190</v>
      </c>
      <c s="6"/>
      <c s="18" t="s">
        <v>191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192</v>
      </c>
      <c s="25" t="s">
        <v>47</v>
      </c>
      <c s="30" t="s">
        <v>193</v>
      </c>
      <c s="31" t="s">
        <v>142</v>
      </c>
      <c s="32">
        <v>10.5</v>
      </c>
      <c s="33">
        <v>0</v>
      </c>
      <c s="32">
        <f>ROUND(ROUND(H9,2)*ROUND(G9,2),2)</f>
      </c>
      <c r="O9">
        <f>(I9*21)/100</f>
      </c>
      <c t="s">
        <v>22</v>
      </c>
    </row>
    <row r="10" spans="1:5" ht="51">
      <c r="A10" s="34" t="s">
        <v>50</v>
      </c>
      <c r="E10" s="35" t="s">
        <v>194</v>
      </c>
    </row>
    <row r="11" spans="1:5" ht="25.5">
      <c r="A11" s="36" t="s">
        <v>52</v>
      </c>
      <c r="E11" s="37" t="s">
        <v>195</v>
      </c>
    </row>
    <row r="12" spans="1:5" ht="12.75">
      <c r="A12" t="s">
        <v>54</v>
      </c>
      <c r="E12" s="35" t="s">
        <v>60</v>
      </c>
    </row>
    <row r="13" spans="1:16" ht="12.75">
      <c r="A13" s="25" t="s">
        <v>45</v>
      </c>
      <c s="29" t="s">
        <v>22</v>
      </c>
      <c s="29" t="s">
        <v>196</v>
      </c>
      <c s="25" t="s">
        <v>47</v>
      </c>
      <c s="30" t="s">
        <v>197</v>
      </c>
      <c s="31" t="s">
        <v>142</v>
      </c>
      <c s="32">
        <v>10.5</v>
      </c>
      <c s="33">
        <v>0</v>
      </c>
      <c s="32">
        <f>ROUND(ROUND(H13,2)*ROUND(G13,2),2)</f>
      </c>
      <c r="O13">
        <f>(I13*21)/100</f>
      </c>
      <c t="s">
        <v>22</v>
      </c>
    </row>
    <row r="14" spans="1:5" ht="38.25">
      <c r="A14" s="34" t="s">
        <v>50</v>
      </c>
      <c r="E14" s="35" t="s">
        <v>198</v>
      </c>
    </row>
    <row r="15" spans="1:5" ht="12.75">
      <c r="A15" s="36" t="s">
        <v>52</v>
      </c>
      <c r="E15" s="37" t="s">
        <v>199</v>
      </c>
    </row>
    <row r="16" spans="1:5" ht="12.75">
      <c r="A16" t="s">
        <v>54</v>
      </c>
      <c r="E16" s="35" t="s">
        <v>60</v>
      </c>
    </row>
    <row r="17" spans="1:18" ht="12.75" customHeight="1">
      <c r="A17" s="6" t="s">
        <v>43</v>
      </c>
      <c s="6"/>
      <c s="40" t="s">
        <v>35</v>
      </c>
      <c s="6"/>
      <c s="27" t="s">
        <v>200</v>
      </c>
      <c s="6"/>
      <c s="6"/>
      <c s="6"/>
      <c s="41">
        <f>0+Q17</f>
      </c>
      <c r="O17">
        <f>0+R17</f>
      </c>
      <c r="Q17">
        <f>0+I18+I22</f>
      </c>
      <c>
        <f>0+O18+O22</f>
      </c>
    </row>
    <row r="18" spans="1:16" ht="12.75">
      <c r="A18" s="25" t="s">
        <v>45</v>
      </c>
      <c s="29" t="s">
        <v>23</v>
      </c>
      <c s="29" t="s">
        <v>201</v>
      </c>
      <c s="25" t="s">
        <v>47</v>
      </c>
      <c s="30" t="s">
        <v>202</v>
      </c>
      <c s="31" t="s">
        <v>142</v>
      </c>
      <c s="32">
        <v>41.5</v>
      </c>
      <c s="33">
        <v>0</v>
      </c>
      <c s="32">
        <f>ROUND(ROUND(H18,2)*ROUND(G18,2),2)</f>
      </c>
      <c r="O18">
        <f>(I18*21)/100</f>
      </c>
      <c t="s">
        <v>22</v>
      </c>
    </row>
    <row r="19" spans="1:5" ht="25.5">
      <c r="A19" s="34" t="s">
        <v>50</v>
      </c>
      <c r="E19" s="35" t="s">
        <v>203</v>
      </c>
    </row>
    <row r="20" spans="1:5" ht="63.75">
      <c r="A20" s="36" t="s">
        <v>52</v>
      </c>
      <c r="E20" s="37" t="s">
        <v>204</v>
      </c>
    </row>
    <row r="21" spans="1:5" ht="102">
      <c r="A21" t="s">
        <v>54</v>
      </c>
      <c r="E21" s="35" t="s">
        <v>205</v>
      </c>
    </row>
    <row r="22" spans="1:16" ht="12.75">
      <c r="A22" s="25" t="s">
        <v>45</v>
      </c>
      <c s="29" t="s">
        <v>33</v>
      </c>
      <c s="29" t="s">
        <v>206</v>
      </c>
      <c s="25" t="s">
        <v>47</v>
      </c>
      <c s="30" t="s">
        <v>207</v>
      </c>
      <c s="31" t="s">
        <v>142</v>
      </c>
      <c s="32">
        <v>35</v>
      </c>
      <c s="33">
        <v>0</v>
      </c>
      <c s="32">
        <f>ROUND(ROUND(H22,2)*ROUND(G22,2),2)</f>
      </c>
      <c r="O22">
        <f>(I22*21)/100</f>
      </c>
      <c t="s">
        <v>22</v>
      </c>
    </row>
    <row r="23" spans="1:5" ht="12.75">
      <c r="A23" s="34" t="s">
        <v>50</v>
      </c>
      <c r="E23" s="35" t="s">
        <v>208</v>
      </c>
    </row>
    <row r="24" spans="1:5" ht="51">
      <c r="A24" s="36" t="s">
        <v>52</v>
      </c>
      <c r="E24" s="37" t="s">
        <v>209</v>
      </c>
    </row>
    <row r="25" spans="1:5" ht="153">
      <c r="A25" t="s">
        <v>54</v>
      </c>
      <c r="E25" s="35" t="s">
        <v>210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0+O8+O13+O66+O91+O116+O157+O230+O259+O280</f>
      </c>
      <c t="s">
        <v>23</v>
      </c>
    </row>
    <row r="3" spans="1:16" ht="15" customHeight="1">
      <c r="A3" t="s">
        <v>12</v>
      </c>
      <c s="12" t="s">
        <v>14</v>
      </c>
      <c s="13" t="s">
        <v>15</v>
      </c>
      <c s="1"/>
      <c s="14" t="s">
        <v>16</v>
      </c>
      <c s="1"/>
      <c s="9"/>
      <c s="8" t="s">
        <v>211</v>
      </c>
      <c s="38">
        <f>0+I8+I13+I66+I91+I116+I157+I230+I259+I280</f>
      </c>
      <c r="O3" t="s">
        <v>19</v>
      </c>
      <c t="s">
        <v>22</v>
      </c>
    </row>
    <row r="4" spans="1:16" ht="15" customHeight="1">
      <c r="A4" t="s">
        <v>17</v>
      </c>
      <c s="16" t="s">
        <v>18</v>
      </c>
      <c s="17" t="s">
        <v>211</v>
      </c>
      <c s="6"/>
      <c s="18" t="s">
        <v>212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127</v>
      </c>
      <c s="25" t="s">
        <v>47</v>
      </c>
      <c s="30" t="s">
        <v>128</v>
      </c>
      <c s="31" t="s">
        <v>129</v>
      </c>
      <c s="32">
        <v>363.5</v>
      </c>
      <c s="33">
        <v>0</v>
      </c>
      <c s="32">
        <f>ROUND(ROUND(H9,2)*ROUND(G9,2),2)</f>
      </c>
      <c r="O9">
        <f>(I9*21)/100</f>
      </c>
      <c t="s">
        <v>22</v>
      </c>
    </row>
    <row r="10" spans="1:5" ht="12.75">
      <c r="A10" s="34" t="s">
        <v>50</v>
      </c>
      <c r="E10" s="35" t="s">
        <v>213</v>
      </c>
    </row>
    <row r="11" spans="1:5" ht="12.75">
      <c r="A11" s="36" t="s">
        <v>52</v>
      </c>
      <c r="E11" s="37" t="s">
        <v>214</v>
      </c>
    </row>
    <row r="12" spans="1:5" ht="25.5">
      <c r="A12" t="s">
        <v>54</v>
      </c>
      <c r="E12" s="35" t="s">
        <v>132</v>
      </c>
    </row>
    <row r="13" spans="1:18" ht="12.75" customHeight="1">
      <c r="A13" s="6" t="s">
        <v>43</v>
      </c>
      <c s="6"/>
      <c s="40" t="s">
        <v>29</v>
      </c>
      <c s="6"/>
      <c s="27" t="s">
        <v>139</v>
      </c>
      <c s="6"/>
      <c s="6"/>
      <c s="6"/>
      <c s="41">
        <f>0+Q13</f>
      </c>
      <c r="O13">
        <f>0+R13</f>
      </c>
      <c r="Q13">
        <f>0+I14+I18+I22+I26+I30+I34+I38+I42+I46+I50+I54+I58+I62</f>
      </c>
      <c>
        <f>0+O14+O18+O22+O26+O30+O34+O38+O42+O46+O50+O54+O58+O62</f>
      </c>
    </row>
    <row r="14" spans="1:16" ht="25.5">
      <c r="A14" s="25" t="s">
        <v>45</v>
      </c>
      <c s="29" t="s">
        <v>22</v>
      </c>
      <c s="29" t="s">
        <v>215</v>
      </c>
      <c s="25" t="s">
        <v>47</v>
      </c>
      <c s="30" t="s">
        <v>216</v>
      </c>
      <c s="31" t="s">
        <v>147</v>
      </c>
      <c s="32">
        <v>75.75</v>
      </c>
      <c s="33">
        <v>0</v>
      </c>
      <c s="32">
        <f>ROUND(ROUND(H14,2)*ROUND(G14,2),2)</f>
      </c>
      <c r="O14">
        <f>(I14*21)/100</f>
      </c>
      <c t="s">
        <v>22</v>
      </c>
    </row>
    <row r="15" spans="1:5" ht="25.5">
      <c r="A15" s="34" t="s">
        <v>50</v>
      </c>
      <c r="E15" s="35" t="s">
        <v>217</v>
      </c>
    </row>
    <row r="16" spans="1:5" ht="38.25">
      <c r="A16" s="36" t="s">
        <v>52</v>
      </c>
      <c r="E16" s="37" t="s">
        <v>218</v>
      </c>
    </row>
    <row r="17" spans="1:5" ht="63.75">
      <c r="A17" t="s">
        <v>54</v>
      </c>
      <c r="E17" s="35" t="s">
        <v>219</v>
      </c>
    </row>
    <row r="18" spans="1:16" ht="25.5">
      <c r="A18" s="25" t="s">
        <v>45</v>
      </c>
      <c s="29" t="s">
        <v>23</v>
      </c>
      <c s="29" t="s">
        <v>220</v>
      </c>
      <c s="25" t="s">
        <v>47</v>
      </c>
      <c s="30" t="s">
        <v>221</v>
      </c>
      <c s="31" t="s">
        <v>222</v>
      </c>
      <c s="32">
        <v>1666.5</v>
      </c>
      <c s="33">
        <v>0</v>
      </c>
      <c s="32">
        <f>ROUND(ROUND(H18,2)*ROUND(G18,2),2)</f>
      </c>
      <c r="O18">
        <f>(I18*21)/100</f>
      </c>
      <c t="s">
        <v>22</v>
      </c>
    </row>
    <row r="19" spans="1:5" ht="12.75">
      <c r="A19" s="34" t="s">
        <v>50</v>
      </c>
      <c r="E19" s="35" t="s">
        <v>223</v>
      </c>
    </row>
    <row r="20" spans="1:5" ht="12.75">
      <c r="A20" s="36" t="s">
        <v>52</v>
      </c>
      <c r="E20" s="37" t="s">
        <v>224</v>
      </c>
    </row>
    <row r="21" spans="1:5" ht="25.5">
      <c r="A21" t="s">
        <v>54</v>
      </c>
      <c r="E21" s="35" t="s">
        <v>225</v>
      </c>
    </row>
    <row r="22" spans="1:16" ht="12.75">
      <c r="A22" s="25" t="s">
        <v>45</v>
      </c>
      <c s="29" t="s">
        <v>33</v>
      </c>
      <c s="29" t="s">
        <v>226</v>
      </c>
      <c s="25" t="s">
        <v>47</v>
      </c>
      <c s="30" t="s">
        <v>227</v>
      </c>
      <c s="31" t="s">
        <v>147</v>
      </c>
      <c s="32">
        <v>58.95</v>
      </c>
      <c s="33">
        <v>0</v>
      </c>
      <c s="32">
        <f>ROUND(ROUND(H22,2)*ROUND(G22,2),2)</f>
      </c>
      <c r="O22">
        <f>(I22*21)/100</f>
      </c>
      <c t="s">
        <v>22</v>
      </c>
    </row>
    <row r="23" spans="1:5" ht="12.75">
      <c r="A23" s="34" t="s">
        <v>50</v>
      </c>
      <c r="E23" s="35" t="s">
        <v>228</v>
      </c>
    </row>
    <row r="24" spans="1:5" ht="76.5">
      <c r="A24" s="36" t="s">
        <v>52</v>
      </c>
      <c r="E24" s="37" t="s">
        <v>229</v>
      </c>
    </row>
    <row r="25" spans="1:5" ht="63.75">
      <c r="A25" t="s">
        <v>54</v>
      </c>
      <c r="E25" s="35" t="s">
        <v>230</v>
      </c>
    </row>
    <row r="26" spans="1:16" ht="12.75">
      <c r="A26" s="25" t="s">
        <v>45</v>
      </c>
      <c s="29" t="s">
        <v>35</v>
      </c>
      <c s="29" t="s">
        <v>231</v>
      </c>
      <c s="25" t="s">
        <v>47</v>
      </c>
      <c s="30" t="s">
        <v>232</v>
      </c>
      <c s="31" t="s">
        <v>159</v>
      </c>
      <c s="32">
        <v>18</v>
      </c>
      <c s="33">
        <v>0</v>
      </c>
      <c s="32">
        <f>ROUND(ROUND(H26,2)*ROUND(G26,2),2)</f>
      </c>
      <c r="O26">
        <f>(I26*21)/100</f>
      </c>
      <c t="s">
        <v>22</v>
      </c>
    </row>
    <row r="27" spans="1:5" ht="25.5">
      <c r="A27" s="34" t="s">
        <v>50</v>
      </c>
      <c r="E27" s="35" t="s">
        <v>233</v>
      </c>
    </row>
    <row r="28" spans="1:5" ht="12.75">
      <c r="A28" s="36" t="s">
        <v>52</v>
      </c>
      <c r="E28" s="37" t="s">
        <v>234</v>
      </c>
    </row>
    <row r="29" spans="1:5" ht="38.25">
      <c r="A29" t="s">
        <v>54</v>
      </c>
      <c r="E29" s="35" t="s">
        <v>235</v>
      </c>
    </row>
    <row r="30" spans="1:16" ht="12.75">
      <c r="A30" s="25" t="s">
        <v>45</v>
      </c>
      <c s="29" t="s">
        <v>37</v>
      </c>
      <c s="29" t="s">
        <v>236</v>
      </c>
      <c s="25" t="s">
        <v>47</v>
      </c>
      <c s="30" t="s">
        <v>237</v>
      </c>
      <c s="31" t="s">
        <v>159</v>
      </c>
      <c s="32">
        <v>31</v>
      </c>
      <c s="33">
        <v>0</v>
      </c>
      <c s="32">
        <f>ROUND(ROUND(H30,2)*ROUND(G30,2),2)</f>
      </c>
      <c r="O30">
        <f>(I30*21)/100</f>
      </c>
      <c t="s">
        <v>22</v>
      </c>
    </row>
    <row r="31" spans="1:5" ht="51">
      <c r="A31" s="34" t="s">
        <v>50</v>
      </c>
      <c r="E31" s="35" t="s">
        <v>238</v>
      </c>
    </row>
    <row r="32" spans="1:5" ht="25.5">
      <c r="A32" s="36" t="s">
        <v>52</v>
      </c>
      <c r="E32" s="37" t="s">
        <v>239</v>
      </c>
    </row>
    <row r="33" spans="1:5" ht="38.25">
      <c r="A33" t="s">
        <v>54</v>
      </c>
      <c r="E33" s="35" t="s">
        <v>235</v>
      </c>
    </row>
    <row r="34" spans="1:16" ht="12.75">
      <c r="A34" s="25" t="s">
        <v>45</v>
      </c>
      <c s="29" t="s">
        <v>75</v>
      </c>
      <c s="29" t="s">
        <v>240</v>
      </c>
      <c s="25" t="s">
        <v>47</v>
      </c>
      <c s="30" t="s">
        <v>241</v>
      </c>
      <c s="31" t="s">
        <v>147</v>
      </c>
      <c s="32">
        <v>6</v>
      </c>
      <c s="33">
        <v>0</v>
      </c>
      <c s="32">
        <f>ROUND(ROUND(H34,2)*ROUND(G34,2),2)</f>
      </c>
      <c r="O34">
        <f>(I34*21)/100</f>
      </c>
      <c t="s">
        <v>22</v>
      </c>
    </row>
    <row r="35" spans="1:5" ht="12.75">
      <c r="A35" s="34" t="s">
        <v>50</v>
      </c>
      <c r="E35" s="35" t="s">
        <v>47</v>
      </c>
    </row>
    <row r="36" spans="1:5" ht="12.75">
      <c r="A36" s="36" t="s">
        <v>52</v>
      </c>
      <c r="E36" s="37" t="s">
        <v>242</v>
      </c>
    </row>
    <row r="37" spans="1:5" ht="38.25">
      <c r="A37" t="s">
        <v>54</v>
      </c>
      <c r="E37" s="35" t="s">
        <v>243</v>
      </c>
    </row>
    <row r="38" spans="1:16" ht="12.75">
      <c r="A38" s="25" t="s">
        <v>45</v>
      </c>
      <c s="29" t="s">
        <v>80</v>
      </c>
      <c s="29" t="s">
        <v>244</v>
      </c>
      <c s="25" t="s">
        <v>47</v>
      </c>
      <c s="30" t="s">
        <v>245</v>
      </c>
      <c s="31" t="s">
        <v>147</v>
      </c>
      <c s="32">
        <v>210.25</v>
      </c>
      <c s="33">
        <v>0</v>
      </c>
      <c s="32">
        <f>ROUND(ROUND(H38,2)*ROUND(G38,2),2)</f>
      </c>
      <c r="O38">
        <f>(I38*21)/100</f>
      </c>
      <c t="s">
        <v>22</v>
      </c>
    </row>
    <row r="39" spans="1:5" ht="12.75">
      <c r="A39" s="34" t="s">
        <v>50</v>
      </c>
      <c r="E39" s="35" t="s">
        <v>246</v>
      </c>
    </row>
    <row r="40" spans="1:5" ht="12.75">
      <c r="A40" s="36" t="s">
        <v>52</v>
      </c>
      <c r="E40" s="37" t="s">
        <v>247</v>
      </c>
    </row>
    <row r="41" spans="1:5" ht="306">
      <c r="A41" t="s">
        <v>54</v>
      </c>
      <c r="E41" s="35" t="s">
        <v>248</v>
      </c>
    </row>
    <row r="42" spans="1:16" ht="12.75">
      <c r="A42" s="25" t="s">
        <v>45</v>
      </c>
      <c s="29" t="s">
        <v>40</v>
      </c>
      <c s="29" t="s">
        <v>249</v>
      </c>
      <c s="25" t="s">
        <v>47</v>
      </c>
      <c s="30" t="s">
        <v>250</v>
      </c>
      <c s="31" t="s">
        <v>251</v>
      </c>
      <c s="32">
        <v>1999.25</v>
      </c>
      <c s="33">
        <v>0</v>
      </c>
      <c s="32">
        <f>ROUND(ROUND(H42,2)*ROUND(G42,2),2)</f>
      </c>
      <c r="O42">
        <f>(I42*21)/100</f>
      </c>
      <c t="s">
        <v>22</v>
      </c>
    </row>
    <row r="43" spans="1:5" ht="12.75">
      <c r="A43" s="34" t="s">
        <v>50</v>
      </c>
      <c r="E43" s="35" t="s">
        <v>252</v>
      </c>
    </row>
    <row r="44" spans="1:5" ht="63.75">
      <c r="A44" s="36" t="s">
        <v>52</v>
      </c>
      <c r="E44" s="37" t="s">
        <v>253</v>
      </c>
    </row>
    <row r="45" spans="1:5" ht="25.5">
      <c r="A45" t="s">
        <v>54</v>
      </c>
      <c r="E45" s="35" t="s">
        <v>254</v>
      </c>
    </row>
    <row r="46" spans="1:16" ht="12.75">
      <c r="A46" s="25" t="s">
        <v>45</v>
      </c>
      <c s="29" t="s">
        <v>42</v>
      </c>
      <c s="29" t="s">
        <v>151</v>
      </c>
      <c s="25" t="s">
        <v>47</v>
      </c>
      <c s="30" t="s">
        <v>152</v>
      </c>
      <c s="31" t="s">
        <v>147</v>
      </c>
      <c s="32">
        <v>181.75</v>
      </c>
      <c s="33">
        <v>0</v>
      </c>
      <c s="32">
        <f>ROUND(ROUND(H46,2)*ROUND(G46,2),2)</f>
      </c>
      <c r="O46">
        <f>(I46*21)/100</f>
      </c>
      <c t="s">
        <v>22</v>
      </c>
    </row>
    <row r="47" spans="1:5" ht="12.75">
      <c r="A47" s="34" t="s">
        <v>50</v>
      </c>
      <c r="E47" s="35" t="s">
        <v>255</v>
      </c>
    </row>
    <row r="48" spans="1:5" ht="12.75">
      <c r="A48" s="36" t="s">
        <v>52</v>
      </c>
      <c r="E48" s="37" t="s">
        <v>256</v>
      </c>
    </row>
    <row r="49" spans="1:5" ht="191.25">
      <c r="A49" t="s">
        <v>54</v>
      </c>
      <c r="E49" s="35" t="s">
        <v>257</v>
      </c>
    </row>
    <row r="50" spans="1:16" ht="12.75">
      <c r="A50" s="25" t="s">
        <v>45</v>
      </c>
      <c s="29" t="s">
        <v>88</v>
      </c>
      <c s="29" t="s">
        <v>258</v>
      </c>
      <c s="25" t="s">
        <v>47</v>
      </c>
      <c s="30" t="s">
        <v>259</v>
      </c>
      <c s="31" t="s">
        <v>147</v>
      </c>
      <c s="32">
        <v>210.25</v>
      </c>
      <c s="33">
        <v>0</v>
      </c>
      <c s="32">
        <f>ROUND(ROUND(H50,2)*ROUND(G50,2),2)</f>
      </c>
      <c r="O50">
        <f>(I50*21)/100</f>
      </c>
      <c t="s">
        <v>22</v>
      </c>
    </row>
    <row r="51" spans="1:5" ht="25.5">
      <c r="A51" s="34" t="s">
        <v>50</v>
      </c>
      <c r="E51" s="35" t="s">
        <v>260</v>
      </c>
    </row>
    <row r="52" spans="1:5" ht="229.5">
      <c r="A52" s="36" t="s">
        <v>52</v>
      </c>
      <c r="E52" s="37" t="s">
        <v>261</v>
      </c>
    </row>
    <row r="53" spans="1:5" ht="229.5">
      <c r="A53" t="s">
        <v>54</v>
      </c>
      <c r="E53" s="35" t="s">
        <v>262</v>
      </c>
    </row>
    <row r="54" spans="1:16" ht="12.75">
      <c r="A54" s="25" t="s">
        <v>45</v>
      </c>
      <c s="29" t="s">
        <v>92</v>
      </c>
      <c s="29" t="s">
        <v>263</v>
      </c>
      <c s="25" t="s">
        <v>47</v>
      </c>
      <c s="30" t="s">
        <v>264</v>
      </c>
      <c s="31" t="s">
        <v>147</v>
      </c>
      <c s="32">
        <v>1.2</v>
      </c>
      <c s="33">
        <v>0</v>
      </c>
      <c s="32">
        <f>ROUND(ROUND(H54,2)*ROUND(G54,2),2)</f>
      </c>
      <c r="O54">
        <f>(I54*21)/100</f>
      </c>
      <c t="s">
        <v>22</v>
      </c>
    </row>
    <row r="55" spans="1:5" ht="12.75">
      <c r="A55" s="34" t="s">
        <v>50</v>
      </c>
      <c r="E55" s="35" t="s">
        <v>265</v>
      </c>
    </row>
    <row r="56" spans="1:5" ht="12.75">
      <c r="A56" s="36" t="s">
        <v>52</v>
      </c>
      <c r="E56" s="37" t="s">
        <v>266</v>
      </c>
    </row>
    <row r="57" spans="1:5" ht="293.25">
      <c r="A57" t="s">
        <v>54</v>
      </c>
      <c r="E57" s="35" t="s">
        <v>267</v>
      </c>
    </row>
    <row r="58" spans="1:16" ht="12.75">
      <c r="A58" s="25" t="s">
        <v>45</v>
      </c>
      <c s="29" t="s">
        <v>97</v>
      </c>
      <c s="29" t="s">
        <v>268</v>
      </c>
      <c s="25" t="s">
        <v>47</v>
      </c>
      <c s="30" t="s">
        <v>269</v>
      </c>
      <c s="31" t="s">
        <v>142</v>
      </c>
      <c s="32">
        <v>40.5</v>
      </c>
      <c s="33">
        <v>0</v>
      </c>
      <c s="32">
        <f>ROUND(ROUND(H58,2)*ROUND(G58,2),2)</f>
      </c>
      <c r="O58">
        <f>(I58*21)/100</f>
      </c>
      <c t="s">
        <v>22</v>
      </c>
    </row>
    <row r="59" spans="1:5" ht="12.75">
      <c r="A59" s="34" t="s">
        <v>50</v>
      </c>
      <c r="E59" s="35" t="s">
        <v>270</v>
      </c>
    </row>
    <row r="60" spans="1:5" ht="102">
      <c r="A60" s="36" t="s">
        <v>52</v>
      </c>
      <c r="E60" s="37" t="s">
        <v>271</v>
      </c>
    </row>
    <row r="61" spans="1:5" ht="38.25">
      <c r="A61" t="s">
        <v>54</v>
      </c>
      <c r="E61" s="35" t="s">
        <v>272</v>
      </c>
    </row>
    <row r="62" spans="1:16" ht="12.75">
      <c r="A62" s="25" t="s">
        <v>45</v>
      </c>
      <c s="29" t="s">
        <v>101</v>
      </c>
      <c s="29" t="s">
        <v>273</v>
      </c>
      <c s="25" t="s">
        <v>47</v>
      </c>
      <c s="30" t="s">
        <v>274</v>
      </c>
      <c s="31" t="s">
        <v>142</v>
      </c>
      <c s="32">
        <v>40.5</v>
      </c>
      <c s="33">
        <v>0</v>
      </c>
      <c s="32">
        <f>ROUND(ROUND(H62,2)*ROUND(G62,2),2)</f>
      </c>
      <c r="O62">
        <f>(I62*21)/100</f>
      </c>
      <c t="s">
        <v>22</v>
      </c>
    </row>
    <row r="63" spans="1:5" ht="12.75">
      <c r="A63" s="34" t="s">
        <v>50</v>
      </c>
      <c r="E63" s="35" t="s">
        <v>47</v>
      </c>
    </row>
    <row r="64" spans="1:5" ht="12.75">
      <c r="A64" s="36" t="s">
        <v>52</v>
      </c>
      <c r="E64" s="37" t="s">
        <v>275</v>
      </c>
    </row>
    <row r="65" spans="1:5" ht="25.5">
      <c r="A65" t="s">
        <v>54</v>
      </c>
      <c r="E65" s="35" t="s">
        <v>276</v>
      </c>
    </row>
    <row r="66" spans="1:18" ht="12.75" customHeight="1">
      <c r="A66" s="6" t="s">
        <v>43</v>
      </c>
      <c s="6"/>
      <c s="40" t="s">
        <v>22</v>
      </c>
      <c s="6"/>
      <c s="27" t="s">
        <v>277</v>
      </c>
      <c s="6"/>
      <c s="6"/>
      <c s="6"/>
      <c s="41">
        <f>0+Q66</f>
      </c>
      <c r="O66">
        <f>0+R66</f>
      </c>
      <c r="Q66">
        <f>0+I67+I71+I75+I79+I83+I87</f>
      </c>
      <c>
        <f>0+O67+O71+O75+O79+O83+O87</f>
      </c>
    </row>
    <row r="67" spans="1:16" ht="12.75">
      <c r="A67" s="25" t="s">
        <v>45</v>
      </c>
      <c s="29" t="s">
        <v>104</v>
      </c>
      <c s="29" t="s">
        <v>278</v>
      </c>
      <c s="25" t="s">
        <v>47</v>
      </c>
      <c s="30" t="s">
        <v>279</v>
      </c>
      <c s="31" t="s">
        <v>147</v>
      </c>
      <c s="32">
        <v>2.3</v>
      </c>
      <c s="33">
        <v>0</v>
      </c>
      <c s="32">
        <f>ROUND(ROUND(H67,2)*ROUND(G67,2),2)</f>
      </c>
      <c r="O67">
        <f>(I67*21)/100</f>
      </c>
      <c t="s">
        <v>22</v>
      </c>
    </row>
    <row r="68" spans="1:5" ht="25.5">
      <c r="A68" s="34" t="s">
        <v>50</v>
      </c>
      <c r="E68" s="35" t="s">
        <v>280</v>
      </c>
    </row>
    <row r="69" spans="1:5" ht="25.5">
      <c r="A69" s="36" t="s">
        <v>52</v>
      </c>
      <c r="E69" s="37" t="s">
        <v>281</v>
      </c>
    </row>
    <row r="70" spans="1:5" ht="51">
      <c r="A70" t="s">
        <v>54</v>
      </c>
      <c r="E70" s="35" t="s">
        <v>282</v>
      </c>
    </row>
    <row r="71" spans="1:16" ht="12.75">
      <c r="A71" s="25" t="s">
        <v>45</v>
      </c>
      <c s="29" t="s">
        <v>109</v>
      </c>
      <c s="29" t="s">
        <v>283</v>
      </c>
      <c s="25" t="s">
        <v>47</v>
      </c>
      <c s="30" t="s">
        <v>284</v>
      </c>
      <c s="31" t="s">
        <v>147</v>
      </c>
      <c s="32">
        <v>0.04</v>
      </c>
      <c s="33">
        <v>0</v>
      </c>
      <c s="32">
        <f>ROUND(ROUND(H71,2)*ROUND(G71,2),2)</f>
      </c>
      <c r="O71">
        <f>(I71*21)/100</f>
      </c>
      <c t="s">
        <v>22</v>
      </c>
    </row>
    <row r="72" spans="1:5" ht="25.5">
      <c r="A72" s="34" t="s">
        <v>50</v>
      </c>
      <c r="E72" s="35" t="s">
        <v>285</v>
      </c>
    </row>
    <row r="73" spans="1:5" ht="25.5">
      <c r="A73" s="36" t="s">
        <v>52</v>
      </c>
      <c r="E73" s="37" t="s">
        <v>286</v>
      </c>
    </row>
    <row r="74" spans="1:5" ht="51">
      <c r="A74" t="s">
        <v>54</v>
      </c>
      <c r="E74" s="35" t="s">
        <v>282</v>
      </c>
    </row>
    <row r="75" spans="1:16" ht="12.75">
      <c r="A75" s="25" t="s">
        <v>45</v>
      </c>
      <c s="29" t="s">
        <v>115</v>
      </c>
      <c s="29" t="s">
        <v>287</v>
      </c>
      <c s="25" t="s">
        <v>47</v>
      </c>
      <c s="30" t="s">
        <v>288</v>
      </c>
      <c s="31" t="s">
        <v>147</v>
      </c>
      <c s="32">
        <v>16.8</v>
      </c>
      <c s="33">
        <v>0</v>
      </c>
      <c s="32">
        <f>ROUND(ROUND(H75,2)*ROUND(G75,2),2)</f>
      </c>
      <c r="O75">
        <f>(I75*21)/100</f>
      </c>
      <c t="s">
        <v>22</v>
      </c>
    </row>
    <row r="76" spans="1:5" ht="12.75">
      <c r="A76" s="34" t="s">
        <v>50</v>
      </c>
      <c r="E76" s="35" t="s">
        <v>47</v>
      </c>
    </row>
    <row r="77" spans="1:5" ht="63.75">
      <c r="A77" s="36" t="s">
        <v>52</v>
      </c>
      <c r="E77" s="37" t="s">
        <v>289</v>
      </c>
    </row>
    <row r="78" spans="1:5" ht="38.25">
      <c r="A78" t="s">
        <v>54</v>
      </c>
      <c r="E78" s="35" t="s">
        <v>290</v>
      </c>
    </row>
    <row r="79" spans="1:16" ht="12.75">
      <c r="A79" s="25" t="s">
        <v>45</v>
      </c>
      <c s="29" t="s">
        <v>120</v>
      </c>
      <c s="29" t="s">
        <v>291</v>
      </c>
      <c s="25" t="s">
        <v>47</v>
      </c>
      <c s="30" t="s">
        <v>292</v>
      </c>
      <c s="31" t="s">
        <v>147</v>
      </c>
      <c s="32">
        <v>42.17</v>
      </c>
      <c s="33">
        <v>0</v>
      </c>
      <c s="32">
        <f>ROUND(ROUND(H79,2)*ROUND(G79,2),2)</f>
      </c>
      <c r="O79">
        <f>(I79*21)/100</f>
      </c>
      <c t="s">
        <v>22</v>
      </c>
    </row>
    <row r="80" spans="1:5" ht="12.75">
      <c r="A80" s="34" t="s">
        <v>50</v>
      </c>
      <c r="E80" s="35" t="s">
        <v>47</v>
      </c>
    </row>
    <row r="81" spans="1:5" ht="63.75">
      <c r="A81" s="36" t="s">
        <v>52</v>
      </c>
      <c r="E81" s="37" t="s">
        <v>293</v>
      </c>
    </row>
    <row r="82" spans="1:5" ht="369.75">
      <c r="A82" t="s">
        <v>54</v>
      </c>
      <c r="E82" s="35" t="s">
        <v>294</v>
      </c>
    </row>
    <row r="83" spans="1:16" ht="12.75">
      <c r="A83" s="25" t="s">
        <v>45</v>
      </c>
      <c s="29" t="s">
        <v>295</v>
      </c>
      <c s="29" t="s">
        <v>296</v>
      </c>
      <c s="25" t="s">
        <v>47</v>
      </c>
      <c s="30" t="s">
        <v>297</v>
      </c>
      <c s="31" t="s">
        <v>129</v>
      </c>
      <c s="32">
        <v>5.9</v>
      </c>
      <c s="33">
        <v>0</v>
      </c>
      <c s="32">
        <f>ROUND(ROUND(H83,2)*ROUND(G83,2),2)</f>
      </c>
      <c r="O83">
        <f>(I83*21)/100</f>
      </c>
      <c t="s">
        <v>22</v>
      </c>
    </row>
    <row r="84" spans="1:5" ht="12.75">
      <c r="A84" s="34" t="s">
        <v>50</v>
      </c>
      <c r="E84" s="35" t="s">
        <v>298</v>
      </c>
    </row>
    <row r="85" spans="1:5" ht="12.75">
      <c r="A85" s="36" t="s">
        <v>52</v>
      </c>
      <c r="E85" s="37" t="s">
        <v>299</v>
      </c>
    </row>
    <row r="86" spans="1:5" ht="267.75">
      <c r="A86" t="s">
        <v>54</v>
      </c>
      <c r="E86" s="35" t="s">
        <v>300</v>
      </c>
    </row>
    <row r="87" spans="1:16" ht="12.75">
      <c r="A87" s="25" t="s">
        <v>45</v>
      </c>
      <c s="29" t="s">
        <v>301</v>
      </c>
      <c s="29" t="s">
        <v>302</v>
      </c>
      <c s="25" t="s">
        <v>47</v>
      </c>
      <c s="30" t="s">
        <v>303</v>
      </c>
      <c s="31" t="s">
        <v>142</v>
      </c>
      <c s="32">
        <v>73.5</v>
      </c>
      <c s="33">
        <v>0</v>
      </c>
      <c s="32">
        <f>ROUND(ROUND(H87,2)*ROUND(G87,2),2)</f>
      </c>
      <c r="O87">
        <f>(I87*21)/100</f>
      </c>
      <c t="s">
        <v>22</v>
      </c>
    </row>
    <row r="88" spans="1:5" ht="38.25">
      <c r="A88" s="34" t="s">
        <v>50</v>
      </c>
      <c r="E88" s="35" t="s">
        <v>304</v>
      </c>
    </row>
    <row r="89" spans="1:5" ht="76.5">
      <c r="A89" s="36" t="s">
        <v>52</v>
      </c>
      <c r="E89" s="37" t="s">
        <v>305</v>
      </c>
    </row>
    <row r="90" spans="1:5" ht="102">
      <c r="A90" t="s">
        <v>54</v>
      </c>
      <c r="E90" s="35" t="s">
        <v>306</v>
      </c>
    </row>
    <row r="91" spans="1:18" ht="12.75" customHeight="1">
      <c r="A91" s="6" t="s">
        <v>43</v>
      </c>
      <c s="6"/>
      <c s="40" t="s">
        <v>23</v>
      </c>
      <c s="6"/>
      <c s="27" t="s">
        <v>307</v>
      </c>
      <c s="6"/>
      <c s="6"/>
      <c s="6"/>
      <c s="41">
        <f>0+Q91</f>
      </c>
      <c r="O91">
        <f>0+R91</f>
      </c>
      <c r="Q91">
        <f>0+I92+I96+I100+I104+I108+I112</f>
      </c>
      <c>
        <f>0+O92+O96+O100+O104+O108+O112</f>
      </c>
    </row>
    <row r="92" spans="1:16" ht="12.75">
      <c r="A92" s="25" t="s">
        <v>45</v>
      </c>
      <c s="29" t="s">
        <v>308</v>
      </c>
      <c s="29" t="s">
        <v>309</v>
      </c>
      <c s="25" t="s">
        <v>47</v>
      </c>
      <c s="30" t="s">
        <v>310</v>
      </c>
      <c s="31" t="s">
        <v>311</v>
      </c>
      <c s="32">
        <v>195</v>
      </c>
      <c s="33">
        <v>0</v>
      </c>
      <c s="32">
        <f>ROUND(ROUND(H92,2)*ROUND(G92,2),2)</f>
      </c>
      <c r="O92">
        <f>(I92*21)/100</f>
      </c>
      <c t="s">
        <v>22</v>
      </c>
    </row>
    <row r="93" spans="1:5" ht="12.75">
      <c r="A93" s="34" t="s">
        <v>50</v>
      </c>
      <c r="E93" s="35" t="s">
        <v>312</v>
      </c>
    </row>
    <row r="94" spans="1:5" ht="89.25">
      <c r="A94" s="36" t="s">
        <v>52</v>
      </c>
      <c r="E94" s="37" t="s">
        <v>313</v>
      </c>
    </row>
    <row r="95" spans="1:5" ht="25.5">
      <c r="A95" t="s">
        <v>54</v>
      </c>
      <c r="E95" s="35" t="s">
        <v>314</v>
      </c>
    </row>
    <row r="96" spans="1:16" ht="12.75">
      <c r="A96" s="25" t="s">
        <v>45</v>
      </c>
      <c s="29" t="s">
        <v>315</v>
      </c>
      <c s="29" t="s">
        <v>316</v>
      </c>
      <c s="25" t="s">
        <v>47</v>
      </c>
      <c s="30" t="s">
        <v>317</v>
      </c>
      <c s="31" t="s">
        <v>147</v>
      </c>
      <c s="32">
        <v>10.1</v>
      </c>
      <c s="33">
        <v>0</v>
      </c>
      <c s="32">
        <f>ROUND(ROUND(H96,2)*ROUND(G96,2),2)</f>
      </c>
      <c r="O96">
        <f>(I96*21)/100</f>
      </c>
      <c t="s">
        <v>22</v>
      </c>
    </row>
    <row r="97" spans="1:5" ht="38.25">
      <c r="A97" s="34" t="s">
        <v>50</v>
      </c>
      <c r="E97" s="35" t="s">
        <v>318</v>
      </c>
    </row>
    <row r="98" spans="1:5" ht="102">
      <c r="A98" s="36" t="s">
        <v>52</v>
      </c>
      <c r="E98" s="37" t="s">
        <v>319</v>
      </c>
    </row>
    <row r="99" spans="1:5" ht="382.5">
      <c r="A99" t="s">
        <v>54</v>
      </c>
      <c r="E99" s="35" t="s">
        <v>320</v>
      </c>
    </row>
    <row r="100" spans="1:16" ht="12.75">
      <c r="A100" s="25" t="s">
        <v>45</v>
      </c>
      <c s="29" t="s">
        <v>321</v>
      </c>
      <c s="29" t="s">
        <v>322</v>
      </c>
      <c s="25" t="s">
        <v>47</v>
      </c>
      <c s="30" t="s">
        <v>323</v>
      </c>
      <c s="31" t="s">
        <v>129</v>
      </c>
      <c s="32">
        <v>1.82</v>
      </c>
      <c s="33">
        <v>0</v>
      </c>
      <c s="32">
        <f>ROUND(ROUND(H100,2)*ROUND(G100,2),2)</f>
      </c>
      <c r="O100">
        <f>(I100*21)/100</f>
      </c>
      <c t="s">
        <v>22</v>
      </c>
    </row>
    <row r="101" spans="1:5" ht="12.75">
      <c r="A101" s="34" t="s">
        <v>50</v>
      </c>
      <c r="E101" s="35" t="s">
        <v>298</v>
      </c>
    </row>
    <row r="102" spans="1:5" ht="25.5">
      <c r="A102" s="36" t="s">
        <v>52</v>
      </c>
      <c r="E102" s="37" t="s">
        <v>324</v>
      </c>
    </row>
    <row r="103" spans="1:5" ht="242.25">
      <c r="A103" t="s">
        <v>54</v>
      </c>
      <c r="E103" s="35" t="s">
        <v>325</v>
      </c>
    </row>
    <row r="104" spans="1:16" ht="12.75">
      <c r="A104" s="25" t="s">
        <v>45</v>
      </c>
      <c s="29" t="s">
        <v>326</v>
      </c>
      <c s="29" t="s">
        <v>327</v>
      </c>
      <c s="25" t="s">
        <v>47</v>
      </c>
      <c s="30" t="s">
        <v>328</v>
      </c>
      <c s="31" t="s">
        <v>147</v>
      </c>
      <c s="32">
        <v>0.5</v>
      </c>
      <c s="33">
        <v>0</v>
      </c>
      <c s="32">
        <f>ROUND(ROUND(H104,2)*ROUND(G104,2),2)</f>
      </c>
      <c r="O104">
        <f>(I104*21)/100</f>
      </c>
      <c t="s">
        <v>22</v>
      </c>
    </row>
    <row r="105" spans="1:5" ht="12.75">
      <c r="A105" s="34" t="s">
        <v>50</v>
      </c>
      <c r="E105" s="35" t="s">
        <v>329</v>
      </c>
    </row>
    <row r="106" spans="1:5" ht="12.75">
      <c r="A106" s="36" t="s">
        <v>52</v>
      </c>
      <c r="E106" s="37" t="s">
        <v>330</v>
      </c>
    </row>
    <row r="107" spans="1:5" ht="51">
      <c r="A107" t="s">
        <v>54</v>
      </c>
      <c r="E107" s="35" t="s">
        <v>331</v>
      </c>
    </row>
    <row r="108" spans="1:16" ht="12.75">
      <c r="A108" s="25" t="s">
        <v>45</v>
      </c>
      <c s="29" t="s">
        <v>332</v>
      </c>
      <c s="29" t="s">
        <v>333</v>
      </c>
      <c s="25" t="s">
        <v>47</v>
      </c>
      <c s="30" t="s">
        <v>334</v>
      </c>
      <c s="31" t="s">
        <v>147</v>
      </c>
      <c s="32">
        <v>60.37</v>
      </c>
      <c s="33">
        <v>0</v>
      </c>
      <c s="32">
        <f>ROUND(ROUND(H108,2)*ROUND(G108,2),2)</f>
      </c>
      <c r="O108">
        <f>(I108*21)/100</f>
      </c>
      <c t="s">
        <v>22</v>
      </c>
    </row>
    <row r="109" spans="1:5" ht="63.75">
      <c r="A109" s="34" t="s">
        <v>50</v>
      </c>
      <c r="E109" s="35" t="s">
        <v>335</v>
      </c>
    </row>
    <row r="110" spans="1:5" ht="153">
      <c r="A110" s="36" t="s">
        <v>52</v>
      </c>
      <c r="E110" s="37" t="s">
        <v>336</v>
      </c>
    </row>
    <row r="111" spans="1:5" ht="369.75">
      <c r="A111" t="s">
        <v>54</v>
      </c>
      <c r="E111" s="35" t="s">
        <v>337</v>
      </c>
    </row>
    <row r="112" spans="1:16" ht="12.75">
      <c r="A112" s="25" t="s">
        <v>45</v>
      </c>
      <c s="29" t="s">
        <v>338</v>
      </c>
      <c s="29" t="s">
        <v>339</v>
      </c>
      <c s="25" t="s">
        <v>47</v>
      </c>
      <c s="30" t="s">
        <v>340</v>
      </c>
      <c s="31" t="s">
        <v>129</v>
      </c>
      <c s="32">
        <v>10.87</v>
      </c>
      <c s="33">
        <v>0</v>
      </c>
      <c s="32">
        <f>ROUND(ROUND(H112,2)*ROUND(G112,2),2)</f>
      </c>
      <c r="O112">
        <f>(I112*21)/100</f>
      </c>
      <c t="s">
        <v>22</v>
      </c>
    </row>
    <row r="113" spans="1:5" ht="12.75">
      <c r="A113" s="34" t="s">
        <v>50</v>
      </c>
      <c r="E113" s="35" t="s">
        <v>298</v>
      </c>
    </row>
    <row r="114" spans="1:5" ht="25.5">
      <c r="A114" s="36" t="s">
        <v>52</v>
      </c>
      <c r="E114" s="37" t="s">
        <v>341</v>
      </c>
    </row>
    <row r="115" spans="1:5" ht="267.75">
      <c r="A115" t="s">
        <v>54</v>
      </c>
      <c r="E115" s="35" t="s">
        <v>300</v>
      </c>
    </row>
    <row r="116" spans="1:18" ht="12.75" customHeight="1">
      <c r="A116" s="6" t="s">
        <v>43</v>
      </c>
      <c s="6"/>
      <c s="40" t="s">
        <v>33</v>
      </c>
      <c s="6"/>
      <c s="27" t="s">
        <v>342</v>
      </c>
      <c s="6"/>
      <c s="6"/>
      <c s="6"/>
      <c s="41">
        <f>0+Q116</f>
      </c>
      <c r="O116">
        <f>0+R116</f>
      </c>
      <c r="Q116">
        <f>0+I117+I121+I125+I129+I133+I137+I141+I145+I149+I153</f>
      </c>
      <c>
        <f>0+O117+O121+O125+O129+O133+O137+O141+O145+O149+O153</f>
      </c>
    </row>
    <row r="117" spans="1:16" ht="12.75">
      <c r="A117" s="25" t="s">
        <v>45</v>
      </c>
      <c s="29" t="s">
        <v>343</v>
      </c>
      <c s="29" t="s">
        <v>344</v>
      </c>
      <c s="25" t="s">
        <v>47</v>
      </c>
      <c s="30" t="s">
        <v>345</v>
      </c>
      <c s="31" t="s">
        <v>147</v>
      </c>
      <c s="32">
        <v>0.42</v>
      </c>
      <c s="33">
        <v>0</v>
      </c>
      <c s="32">
        <f>ROUND(ROUND(H117,2)*ROUND(G117,2),2)</f>
      </c>
      <c r="O117">
        <f>(I117*21)/100</f>
      </c>
      <c t="s">
        <v>22</v>
      </c>
    </row>
    <row r="118" spans="1:5" ht="12.75">
      <c r="A118" s="34" t="s">
        <v>50</v>
      </c>
      <c r="E118" s="35" t="s">
        <v>346</v>
      </c>
    </row>
    <row r="119" spans="1:5" ht="12.75">
      <c r="A119" s="36" t="s">
        <v>52</v>
      </c>
      <c r="E119" s="37" t="s">
        <v>347</v>
      </c>
    </row>
    <row r="120" spans="1:5" ht="229.5">
      <c r="A120" t="s">
        <v>54</v>
      </c>
      <c r="E120" s="35" t="s">
        <v>348</v>
      </c>
    </row>
    <row r="121" spans="1:16" ht="12.75">
      <c r="A121" s="25" t="s">
        <v>45</v>
      </c>
      <c s="29" t="s">
        <v>349</v>
      </c>
      <c s="29" t="s">
        <v>350</v>
      </c>
      <c s="25" t="s">
        <v>47</v>
      </c>
      <c s="30" t="s">
        <v>351</v>
      </c>
      <c s="31" t="s">
        <v>147</v>
      </c>
      <c s="32">
        <v>21.25</v>
      </c>
      <c s="33">
        <v>0</v>
      </c>
      <c s="32">
        <f>ROUND(ROUND(H121,2)*ROUND(G121,2),2)</f>
      </c>
      <c r="O121">
        <f>(I121*21)/100</f>
      </c>
      <c t="s">
        <v>22</v>
      </c>
    </row>
    <row r="122" spans="1:5" ht="12.75">
      <c r="A122" s="34" t="s">
        <v>50</v>
      </c>
      <c r="E122" s="35" t="s">
        <v>352</v>
      </c>
    </row>
    <row r="123" spans="1:5" ht="140.25">
      <c r="A123" s="36" t="s">
        <v>52</v>
      </c>
      <c r="E123" s="37" t="s">
        <v>353</v>
      </c>
    </row>
    <row r="124" spans="1:5" ht="369.75">
      <c r="A124" t="s">
        <v>54</v>
      </c>
      <c r="E124" s="35" t="s">
        <v>354</v>
      </c>
    </row>
    <row r="125" spans="1:16" ht="12.75">
      <c r="A125" s="25" t="s">
        <v>45</v>
      </c>
      <c s="29" t="s">
        <v>355</v>
      </c>
      <c s="29" t="s">
        <v>356</v>
      </c>
      <c s="25" t="s">
        <v>47</v>
      </c>
      <c s="30" t="s">
        <v>357</v>
      </c>
      <c s="31" t="s">
        <v>147</v>
      </c>
      <c s="32">
        <v>14.37</v>
      </c>
      <c s="33">
        <v>0</v>
      </c>
      <c s="32">
        <f>ROUND(ROUND(H125,2)*ROUND(G125,2),2)</f>
      </c>
      <c r="O125">
        <f>(I125*21)/100</f>
      </c>
      <c t="s">
        <v>22</v>
      </c>
    </row>
    <row r="126" spans="1:5" ht="25.5">
      <c r="A126" s="34" t="s">
        <v>50</v>
      </c>
      <c r="E126" s="35" t="s">
        <v>358</v>
      </c>
    </row>
    <row r="127" spans="1:5" ht="12.75">
      <c r="A127" s="36" t="s">
        <v>52</v>
      </c>
      <c r="E127" s="37" t="s">
        <v>359</v>
      </c>
    </row>
    <row r="128" spans="1:5" ht="369.75">
      <c r="A128" t="s">
        <v>54</v>
      </c>
      <c r="E128" s="35" t="s">
        <v>360</v>
      </c>
    </row>
    <row r="129" spans="1:16" ht="12.75">
      <c r="A129" s="25" t="s">
        <v>45</v>
      </c>
      <c s="29" t="s">
        <v>361</v>
      </c>
      <c s="29" t="s">
        <v>362</v>
      </c>
      <c s="25" t="s">
        <v>47</v>
      </c>
      <c s="30" t="s">
        <v>363</v>
      </c>
      <c s="31" t="s">
        <v>147</v>
      </c>
      <c s="32">
        <v>0.48</v>
      </c>
      <c s="33">
        <v>0</v>
      </c>
      <c s="32">
        <f>ROUND(ROUND(H129,2)*ROUND(G129,2),2)</f>
      </c>
      <c r="O129">
        <f>(I129*21)/100</f>
      </c>
      <c t="s">
        <v>22</v>
      </c>
    </row>
    <row r="130" spans="1:5" ht="25.5">
      <c r="A130" s="34" t="s">
        <v>50</v>
      </c>
      <c r="E130" s="35" t="s">
        <v>364</v>
      </c>
    </row>
    <row r="131" spans="1:5" ht="25.5">
      <c r="A131" s="36" t="s">
        <v>52</v>
      </c>
      <c r="E131" s="37" t="s">
        <v>365</v>
      </c>
    </row>
    <row r="132" spans="1:5" ht="369.75">
      <c r="A132" t="s">
        <v>54</v>
      </c>
      <c r="E132" s="35" t="s">
        <v>366</v>
      </c>
    </row>
    <row r="133" spans="1:16" ht="12.75">
      <c r="A133" s="25" t="s">
        <v>45</v>
      </c>
      <c s="29" t="s">
        <v>367</v>
      </c>
      <c s="29" t="s">
        <v>368</v>
      </c>
      <c s="25" t="s">
        <v>47</v>
      </c>
      <c s="30" t="s">
        <v>369</v>
      </c>
      <c s="31" t="s">
        <v>147</v>
      </c>
      <c s="32">
        <v>22.05</v>
      </c>
      <c s="33">
        <v>0</v>
      </c>
      <c s="32">
        <f>ROUND(ROUND(H133,2)*ROUND(G133,2),2)</f>
      </c>
      <c r="O133">
        <f>(I133*21)/100</f>
      </c>
      <c t="s">
        <v>22</v>
      </c>
    </row>
    <row r="134" spans="1:5" ht="25.5">
      <c r="A134" s="34" t="s">
        <v>50</v>
      </c>
      <c r="E134" s="35" t="s">
        <v>370</v>
      </c>
    </row>
    <row r="135" spans="1:5" ht="89.25">
      <c r="A135" s="36" t="s">
        <v>52</v>
      </c>
      <c r="E135" s="37" t="s">
        <v>371</v>
      </c>
    </row>
    <row r="136" spans="1:5" ht="38.25">
      <c r="A136" t="s">
        <v>54</v>
      </c>
      <c r="E136" s="35" t="s">
        <v>372</v>
      </c>
    </row>
    <row r="137" spans="1:16" ht="12.75">
      <c r="A137" s="25" t="s">
        <v>45</v>
      </c>
      <c s="29" t="s">
        <v>373</v>
      </c>
      <c s="29" t="s">
        <v>374</v>
      </c>
      <c s="25" t="s">
        <v>47</v>
      </c>
      <c s="30" t="s">
        <v>375</v>
      </c>
      <c s="31" t="s">
        <v>147</v>
      </c>
      <c s="32">
        <v>20.46</v>
      </c>
      <c s="33">
        <v>0</v>
      </c>
      <c s="32">
        <f>ROUND(ROUND(H137,2)*ROUND(G137,2),2)</f>
      </c>
      <c r="O137">
        <f>(I137*21)/100</f>
      </c>
      <c t="s">
        <v>22</v>
      </c>
    </row>
    <row r="138" spans="1:5" ht="25.5">
      <c r="A138" s="34" t="s">
        <v>50</v>
      </c>
      <c r="E138" s="35" t="s">
        <v>376</v>
      </c>
    </row>
    <row r="139" spans="1:5" ht="76.5">
      <c r="A139" s="36" t="s">
        <v>52</v>
      </c>
      <c r="E139" s="37" t="s">
        <v>377</v>
      </c>
    </row>
    <row r="140" spans="1:5" ht="38.25">
      <c r="A140" t="s">
        <v>54</v>
      </c>
      <c r="E140" s="35" t="s">
        <v>372</v>
      </c>
    </row>
    <row r="141" spans="1:16" ht="12.75">
      <c r="A141" s="25" t="s">
        <v>45</v>
      </c>
      <c s="29" t="s">
        <v>378</v>
      </c>
      <c s="29" t="s">
        <v>379</v>
      </c>
      <c s="25" t="s">
        <v>47</v>
      </c>
      <c s="30" t="s">
        <v>380</v>
      </c>
      <c s="31" t="s">
        <v>147</v>
      </c>
      <c s="32">
        <v>22.97</v>
      </c>
      <c s="33">
        <v>0</v>
      </c>
      <c s="32">
        <f>ROUND(ROUND(H141,2)*ROUND(G141,2),2)</f>
      </c>
      <c r="O141">
        <f>(I141*21)/100</f>
      </c>
      <c t="s">
        <v>22</v>
      </c>
    </row>
    <row r="142" spans="1:5" ht="12.75">
      <c r="A142" s="34" t="s">
        <v>50</v>
      </c>
      <c r="E142" s="35" t="s">
        <v>381</v>
      </c>
    </row>
    <row r="143" spans="1:5" ht="89.25">
      <c r="A143" s="36" t="s">
        <v>52</v>
      </c>
      <c r="E143" s="37" t="s">
        <v>382</v>
      </c>
    </row>
    <row r="144" spans="1:5" ht="38.25">
      <c r="A144" t="s">
        <v>54</v>
      </c>
      <c r="E144" s="35" t="s">
        <v>383</v>
      </c>
    </row>
    <row r="145" spans="1:16" ht="12.75">
      <c r="A145" s="25" t="s">
        <v>45</v>
      </c>
      <c s="29" t="s">
        <v>384</v>
      </c>
      <c s="29" t="s">
        <v>385</v>
      </c>
      <c s="25" t="s">
        <v>47</v>
      </c>
      <c s="30" t="s">
        <v>386</v>
      </c>
      <c s="31" t="s">
        <v>147</v>
      </c>
      <c s="32">
        <v>34.97</v>
      </c>
      <c s="33">
        <v>0</v>
      </c>
      <c s="32">
        <f>ROUND(ROUND(H145,2)*ROUND(G145,2),2)</f>
      </c>
      <c r="O145">
        <f>(I145*21)/100</f>
      </c>
      <c t="s">
        <v>22</v>
      </c>
    </row>
    <row r="146" spans="1:5" ht="25.5">
      <c r="A146" s="34" t="s">
        <v>50</v>
      </c>
      <c r="E146" s="35" t="s">
        <v>387</v>
      </c>
    </row>
    <row r="147" spans="1:5" ht="63.75">
      <c r="A147" s="36" t="s">
        <v>52</v>
      </c>
      <c r="E147" s="37" t="s">
        <v>388</v>
      </c>
    </row>
    <row r="148" spans="1:5" ht="51">
      <c r="A148" t="s">
        <v>54</v>
      </c>
      <c r="E148" s="35" t="s">
        <v>389</v>
      </c>
    </row>
    <row r="149" spans="1:16" ht="12.75">
      <c r="A149" s="25" t="s">
        <v>45</v>
      </c>
      <c s="29" t="s">
        <v>390</v>
      </c>
      <c s="29" t="s">
        <v>391</v>
      </c>
      <c s="25" t="s">
        <v>47</v>
      </c>
      <c s="30" t="s">
        <v>392</v>
      </c>
      <c s="31" t="s">
        <v>147</v>
      </c>
      <c s="32">
        <v>19.16</v>
      </c>
      <c s="33">
        <v>0</v>
      </c>
      <c s="32">
        <f>ROUND(ROUND(H149,2)*ROUND(G149,2),2)</f>
      </c>
      <c r="O149">
        <f>(I149*21)/100</f>
      </c>
      <c t="s">
        <v>22</v>
      </c>
    </row>
    <row r="150" spans="1:5" ht="51">
      <c r="A150" s="34" t="s">
        <v>50</v>
      </c>
      <c r="E150" s="35" t="s">
        <v>393</v>
      </c>
    </row>
    <row r="151" spans="1:5" ht="127.5">
      <c r="A151" s="36" t="s">
        <v>52</v>
      </c>
      <c r="E151" s="37" t="s">
        <v>394</v>
      </c>
    </row>
    <row r="152" spans="1:5" ht="102">
      <c r="A152" t="s">
        <v>54</v>
      </c>
      <c r="E152" s="35" t="s">
        <v>395</v>
      </c>
    </row>
    <row r="153" spans="1:16" ht="12.75">
      <c r="A153" s="25" t="s">
        <v>45</v>
      </c>
      <c s="29" t="s">
        <v>396</v>
      </c>
      <c s="29" t="s">
        <v>397</v>
      </c>
      <c s="25" t="s">
        <v>47</v>
      </c>
      <c s="30" t="s">
        <v>398</v>
      </c>
      <c s="31" t="s">
        <v>147</v>
      </c>
      <c s="32">
        <v>6.04</v>
      </c>
      <c s="33">
        <v>0</v>
      </c>
      <c s="32">
        <f>ROUND(ROUND(H153,2)*ROUND(G153,2),2)</f>
      </c>
      <c r="O153">
        <f>(I153*21)/100</f>
      </c>
      <c t="s">
        <v>22</v>
      </c>
    </row>
    <row r="154" spans="1:5" ht="25.5">
      <c r="A154" s="34" t="s">
        <v>50</v>
      </c>
      <c r="E154" s="35" t="s">
        <v>399</v>
      </c>
    </row>
    <row r="155" spans="1:5" ht="63.75">
      <c r="A155" s="36" t="s">
        <v>52</v>
      </c>
      <c r="E155" s="37" t="s">
        <v>400</v>
      </c>
    </row>
    <row r="156" spans="1:5" ht="357">
      <c r="A156" t="s">
        <v>54</v>
      </c>
      <c r="E156" s="35" t="s">
        <v>401</v>
      </c>
    </row>
    <row r="157" spans="1:18" ht="12.75" customHeight="1">
      <c r="A157" s="6" t="s">
        <v>43</v>
      </c>
      <c s="6"/>
      <c s="40" t="s">
        <v>35</v>
      </c>
      <c s="6"/>
      <c s="27" t="s">
        <v>200</v>
      </c>
      <c s="6"/>
      <c s="6"/>
      <c s="6"/>
      <c s="41">
        <f>0+Q157</f>
      </c>
      <c r="O157">
        <f>0+R157</f>
      </c>
      <c r="Q157">
        <f>0+I158+I162+I166+I170+I174+I178+I182+I186+I190+I194+I198+I202+I206+I210+I214+I218+I222+I226</f>
      </c>
      <c>
        <f>0+O158+O162+O166+O170+O174+O178+O182+O186+O190+O194+O198+O202+O206+O210+O214+O218+O222+O226</f>
      </c>
    </row>
    <row r="158" spans="1:16" ht="12.75">
      <c r="A158" s="25" t="s">
        <v>45</v>
      </c>
      <c s="29" t="s">
        <v>402</v>
      </c>
      <c s="29" t="s">
        <v>403</v>
      </c>
      <c s="25" t="s">
        <v>47</v>
      </c>
      <c s="30" t="s">
        <v>404</v>
      </c>
      <c s="31" t="s">
        <v>142</v>
      </c>
      <c s="32">
        <v>14</v>
      </c>
      <c s="33">
        <v>0</v>
      </c>
      <c s="32">
        <f>ROUND(ROUND(H158,2)*ROUND(G158,2),2)</f>
      </c>
      <c r="O158">
        <f>(I158*21)/100</f>
      </c>
      <c t="s">
        <v>22</v>
      </c>
    </row>
    <row r="159" spans="1:5" ht="12.75">
      <c r="A159" s="34" t="s">
        <v>50</v>
      </c>
      <c r="E159" s="35" t="s">
        <v>405</v>
      </c>
    </row>
    <row r="160" spans="1:5" ht="12.75">
      <c r="A160" s="36" t="s">
        <v>52</v>
      </c>
      <c r="E160" s="37" t="s">
        <v>406</v>
      </c>
    </row>
    <row r="161" spans="1:5" ht="51">
      <c r="A161" t="s">
        <v>54</v>
      </c>
      <c r="E161" s="35" t="s">
        <v>407</v>
      </c>
    </row>
    <row r="162" spans="1:16" ht="12.75">
      <c r="A162" s="25" t="s">
        <v>45</v>
      </c>
      <c s="29" t="s">
        <v>408</v>
      </c>
      <c s="29" t="s">
        <v>409</v>
      </c>
      <c s="25" t="s">
        <v>57</v>
      </c>
      <c s="30" t="s">
        <v>410</v>
      </c>
      <c s="31" t="s">
        <v>142</v>
      </c>
      <c s="32">
        <v>5</v>
      </c>
      <c s="33">
        <v>0</v>
      </c>
      <c s="32">
        <f>ROUND(ROUND(H162,2)*ROUND(G162,2),2)</f>
      </c>
      <c r="O162">
        <f>(I162*21)/100</f>
      </c>
      <c t="s">
        <v>22</v>
      </c>
    </row>
    <row r="163" spans="1:5" ht="12.75">
      <c r="A163" s="34" t="s">
        <v>50</v>
      </c>
      <c r="E163" s="35" t="s">
        <v>411</v>
      </c>
    </row>
    <row r="164" spans="1:5" ht="12.75">
      <c r="A164" s="36" t="s">
        <v>52</v>
      </c>
      <c r="E164" s="37" t="s">
        <v>412</v>
      </c>
    </row>
    <row r="165" spans="1:5" ht="51">
      <c r="A165" t="s">
        <v>54</v>
      </c>
      <c r="E165" s="35" t="s">
        <v>407</v>
      </c>
    </row>
    <row r="166" spans="1:16" ht="12.75">
      <c r="A166" s="25" t="s">
        <v>45</v>
      </c>
      <c s="29" t="s">
        <v>413</v>
      </c>
      <c s="29" t="s">
        <v>409</v>
      </c>
      <c s="25" t="s">
        <v>61</v>
      </c>
      <c s="30" t="s">
        <v>410</v>
      </c>
      <c s="31" t="s">
        <v>142</v>
      </c>
      <c s="32">
        <v>542.88</v>
      </c>
      <c s="33">
        <v>0</v>
      </c>
      <c s="32">
        <f>ROUND(ROUND(H166,2)*ROUND(G166,2),2)</f>
      </c>
      <c r="O166">
        <f>(I166*21)/100</f>
      </c>
      <c t="s">
        <v>22</v>
      </c>
    </row>
    <row r="167" spans="1:5" ht="12.75">
      <c r="A167" s="34" t="s">
        <v>50</v>
      </c>
      <c r="E167" s="35" t="s">
        <v>414</v>
      </c>
    </row>
    <row r="168" spans="1:5" ht="63.75">
      <c r="A168" s="36" t="s">
        <v>52</v>
      </c>
      <c r="E168" s="37" t="s">
        <v>415</v>
      </c>
    </row>
    <row r="169" spans="1:5" ht="51">
      <c r="A169" t="s">
        <v>54</v>
      </c>
      <c r="E169" s="35" t="s">
        <v>407</v>
      </c>
    </row>
    <row r="170" spans="1:16" ht="12.75">
      <c r="A170" s="25" t="s">
        <v>45</v>
      </c>
      <c s="29" t="s">
        <v>416</v>
      </c>
      <c s="29" t="s">
        <v>417</v>
      </c>
      <c s="25" t="s">
        <v>47</v>
      </c>
      <c s="30" t="s">
        <v>418</v>
      </c>
      <c s="31" t="s">
        <v>142</v>
      </c>
      <c s="32">
        <v>14</v>
      </c>
      <c s="33">
        <v>0</v>
      </c>
      <c s="32">
        <f>ROUND(ROUND(H170,2)*ROUND(G170,2),2)</f>
      </c>
      <c r="O170">
        <f>(I170*21)/100</f>
      </c>
      <c t="s">
        <v>22</v>
      </c>
    </row>
    <row r="171" spans="1:5" ht="12.75">
      <c r="A171" s="34" t="s">
        <v>50</v>
      </c>
      <c r="E171" s="35" t="s">
        <v>419</v>
      </c>
    </row>
    <row r="172" spans="1:5" ht="12.75">
      <c r="A172" s="36" t="s">
        <v>52</v>
      </c>
      <c r="E172" s="37" t="s">
        <v>420</v>
      </c>
    </row>
    <row r="173" spans="1:5" ht="51">
      <c r="A173" t="s">
        <v>54</v>
      </c>
      <c r="E173" s="35" t="s">
        <v>407</v>
      </c>
    </row>
    <row r="174" spans="1:16" ht="12.75">
      <c r="A174" s="25" t="s">
        <v>45</v>
      </c>
      <c s="29" t="s">
        <v>421</v>
      </c>
      <c s="29" t="s">
        <v>422</v>
      </c>
      <c s="25" t="s">
        <v>47</v>
      </c>
      <c s="30" t="s">
        <v>423</v>
      </c>
      <c s="31" t="s">
        <v>142</v>
      </c>
      <c s="32">
        <v>14</v>
      </c>
      <c s="33">
        <v>0</v>
      </c>
      <c s="32">
        <f>ROUND(ROUND(H174,2)*ROUND(G174,2),2)</f>
      </c>
      <c r="O174">
        <f>(I174*21)/100</f>
      </c>
      <c t="s">
        <v>22</v>
      </c>
    </row>
    <row r="175" spans="1:5" ht="38.25">
      <c r="A175" s="34" t="s">
        <v>50</v>
      </c>
      <c r="E175" s="35" t="s">
        <v>424</v>
      </c>
    </row>
    <row r="176" spans="1:5" ht="25.5">
      <c r="A176" s="36" t="s">
        <v>52</v>
      </c>
      <c r="E176" s="37" t="s">
        <v>425</v>
      </c>
    </row>
    <row r="177" spans="1:5" ht="51">
      <c r="A177" t="s">
        <v>54</v>
      </c>
      <c r="E177" s="35" t="s">
        <v>407</v>
      </c>
    </row>
    <row r="178" spans="1:16" ht="12.75">
      <c r="A178" s="25" t="s">
        <v>45</v>
      </c>
      <c s="29" t="s">
        <v>426</v>
      </c>
      <c s="29" t="s">
        <v>201</v>
      </c>
      <c s="25" t="s">
        <v>47</v>
      </c>
      <c s="30" t="s">
        <v>202</v>
      </c>
      <c s="31" t="s">
        <v>142</v>
      </c>
      <c s="32">
        <v>8.5</v>
      </c>
      <c s="33">
        <v>0</v>
      </c>
      <c s="32">
        <f>ROUND(ROUND(H178,2)*ROUND(G178,2),2)</f>
      </c>
      <c r="O178">
        <f>(I178*21)/100</f>
      </c>
      <c t="s">
        <v>22</v>
      </c>
    </row>
    <row r="179" spans="1:5" ht="12.75">
      <c r="A179" s="34" t="s">
        <v>50</v>
      </c>
      <c r="E179" s="35" t="s">
        <v>47</v>
      </c>
    </row>
    <row r="180" spans="1:5" ht="63.75">
      <c r="A180" s="36" t="s">
        <v>52</v>
      </c>
      <c r="E180" s="37" t="s">
        <v>427</v>
      </c>
    </row>
    <row r="181" spans="1:5" ht="102">
      <c r="A181" t="s">
        <v>54</v>
      </c>
      <c r="E181" s="35" t="s">
        <v>205</v>
      </c>
    </row>
    <row r="182" spans="1:16" ht="12.75">
      <c r="A182" s="25" t="s">
        <v>45</v>
      </c>
      <c s="29" t="s">
        <v>428</v>
      </c>
      <c s="29" t="s">
        <v>429</v>
      </c>
      <c s="25" t="s">
        <v>47</v>
      </c>
      <c s="30" t="s">
        <v>430</v>
      </c>
      <c s="31" t="s">
        <v>142</v>
      </c>
      <c s="32">
        <v>27.5</v>
      </c>
      <c s="33">
        <v>0</v>
      </c>
      <c s="32">
        <f>ROUND(ROUND(H182,2)*ROUND(G182,2),2)</f>
      </c>
      <c r="O182">
        <f>(I182*21)/100</f>
      </c>
      <c t="s">
        <v>22</v>
      </c>
    </row>
    <row r="183" spans="1:5" ht="12.75">
      <c r="A183" s="34" t="s">
        <v>50</v>
      </c>
      <c r="E183" s="35" t="s">
        <v>47</v>
      </c>
    </row>
    <row r="184" spans="1:5" ht="51">
      <c r="A184" s="36" t="s">
        <v>52</v>
      </c>
      <c r="E184" s="37" t="s">
        <v>431</v>
      </c>
    </row>
    <row r="185" spans="1:5" ht="102">
      <c r="A185" t="s">
        <v>54</v>
      </c>
      <c r="E185" s="35" t="s">
        <v>205</v>
      </c>
    </row>
    <row r="186" spans="1:16" ht="12.75">
      <c r="A186" s="25" t="s">
        <v>45</v>
      </c>
      <c s="29" t="s">
        <v>432</v>
      </c>
      <c s="29" t="s">
        <v>433</v>
      </c>
      <c s="25" t="s">
        <v>47</v>
      </c>
      <c s="30" t="s">
        <v>434</v>
      </c>
      <c s="31" t="s">
        <v>142</v>
      </c>
      <c s="32">
        <v>381</v>
      </c>
      <c s="33">
        <v>0</v>
      </c>
      <c s="32">
        <f>ROUND(ROUND(H186,2)*ROUND(G186,2),2)</f>
      </c>
      <c r="O186">
        <f>(I186*21)/100</f>
      </c>
      <c t="s">
        <v>22</v>
      </c>
    </row>
    <row r="187" spans="1:5" ht="12.75">
      <c r="A187" s="34" t="s">
        <v>50</v>
      </c>
      <c r="E187" s="35" t="s">
        <v>47</v>
      </c>
    </row>
    <row r="188" spans="1:5" ht="25.5">
      <c r="A188" s="36" t="s">
        <v>52</v>
      </c>
      <c r="E188" s="37" t="s">
        <v>435</v>
      </c>
    </row>
    <row r="189" spans="1:5" ht="51">
      <c r="A189" t="s">
        <v>54</v>
      </c>
      <c r="E189" s="35" t="s">
        <v>436</v>
      </c>
    </row>
    <row r="190" spans="1:16" ht="12.75">
      <c r="A190" s="25" t="s">
        <v>45</v>
      </c>
      <c s="29" t="s">
        <v>437</v>
      </c>
      <c s="29" t="s">
        <v>438</v>
      </c>
      <c s="25" t="s">
        <v>47</v>
      </c>
      <c s="30" t="s">
        <v>439</v>
      </c>
      <c s="31" t="s">
        <v>142</v>
      </c>
      <c s="32">
        <v>477.5</v>
      </c>
      <c s="33">
        <v>0</v>
      </c>
      <c s="32">
        <f>ROUND(ROUND(H190,2)*ROUND(G190,2),2)</f>
      </c>
      <c r="O190">
        <f>(I190*21)/100</f>
      </c>
      <c t="s">
        <v>22</v>
      </c>
    </row>
    <row r="191" spans="1:5" ht="12.75">
      <c r="A191" s="34" t="s">
        <v>50</v>
      </c>
      <c r="E191" s="35" t="s">
        <v>352</v>
      </c>
    </row>
    <row r="192" spans="1:5" ht="114.75">
      <c r="A192" s="36" t="s">
        <v>52</v>
      </c>
      <c r="E192" s="37" t="s">
        <v>440</v>
      </c>
    </row>
    <row r="193" spans="1:5" ht="51">
      <c r="A193" t="s">
        <v>54</v>
      </c>
      <c r="E193" s="35" t="s">
        <v>441</v>
      </c>
    </row>
    <row r="194" spans="1:16" ht="12.75">
      <c r="A194" s="25" t="s">
        <v>45</v>
      </c>
      <c s="29" t="s">
        <v>442</v>
      </c>
      <c s="29" t="s">
        <v>443</v>
      </c>
      <c s="25" t="s">
        <v>47</v>
      </c>
      <c s="30" t="s">
        <v>444</v>
      </c>
      <c s="31" t="s">
        <v>142</v>
      </c>
      <c s="32">
        <v>6</v>
      </c>
      <c s="33">
        <v>0</v>
      </c>
      <c s="32">
        <f>ROUND(ROUND(H194,2)*ROUND(G194,2),2)</f>
      </c>
      <c r="O194">
        <f>(I194*21)/100</f>
      </c>
      <c t="s">
        <v>22</v>
      </c>
    </row>
    <row r="195" spans="1:5" ht="12.75">
      <c r="A195" s="34" t="s">
        <v>50</v>
      </c>
      <c r="E195" s="35" t="s">
        <v>445</v>
      </c>
    </row>
    <row r="196" spans="1:5" ht="38.25">
      <c r="A196" s="36" t="s">
        <v>52</v>
      </c>
      <c r="E196" s="37" t="s">
        <v>446</v>
      </c>
    </row>
    <row r="197" spans="1:5" ht="51">
      <c r="A197" t="s">
        <v>54</v>
      </c>
      <c r="E197" s="35" t="s">
        <v>447</v>
      </c>
    </row>
    <row r="198" spans="1:16" ht="12.75">
      <c r="A198" s="25" t="s">
        <v>45</v>
      </c>
      <c s="29" t="s">
        <v>448</v>
      </c>
      <c s="29" t="s">
        <v>449</v>
      </c>
      <c s="25" t="s">
        <v>47</v>
      </c>
      <c s="30" t="s">
        <v>450</v>
      </c>
      <c s="31" t="s">
        <v>142</v>
      </c>
      <c s="32">
        <v>425</v>
      </c>
      <c s="33">
        <v>0</v>
      </c>
      <c s="32">
        <f>ROUND(ROUND(H198,2)*ROUND(G198,2),2)</f>
      </c>
      <c r="O198">
        <f>(I198*21)/100</f>
      </c>
      <c t="s">
        <v>22</v>
      </c>
    </row>
    <row r="199" spans="1:5" ht="12.75">
      <c r="A199" s="34" t="s">
        <v>50</v>
      </c>
      <c r="E199" s="35" t="s">
        <v>47</v>
      </c>
    </row>
    <row r="200" spans="1:5" ht="63.75">
      <c r="A200" s="36" t="s">
        <v>52</v>
      </c>
      <c r="E200" s="37" t="s">
        <v>451</v>
      </c>
    </row>
    <row r="201" spans="1:5" ht="140.25">
      <c r="A201" t="s">
        <v>54</v>
      </c>
      <c r="E201" s="35" t="s">
        <v>452</v>
      </c>
    </row>
    <row r="202" spans="1:16" ht="12.75">
      <c r="A202" s="25" t="s">
        <v>45</v>
      </c>
      <c s="29" t="s">
        <v>453</v>
      </c>
      <c s="29" t="s">
        <v>454</v>
      </c>
      <c s="25" t="s">
        <v>47</v>
      </c>
      <c s="30" t="s">
        <v>455</v>
      </c>
      <c s="31" t="s">
        <v>142</v>
      </c>
      <c s="32">
        <v>52.5</v>
      </c>
      <c s="33">
        <v>0</v>
      </c>
      <c s="32">
        <f>ROUND(ROUND(H202,2)*ROUND(G202,2),2)</f>
      </c>
      <c r="O202">
        <f>(I202*21)/100</f>
      </c>
      <c t="s">
        <v>22</v>
      </c>
    </row>
    <row r="203" spans="1:5" ht="12.75">
      <c r="A203" s="34" t="s">
        <v>50</v>
      </c>
      <c r="E203" s="35" t="s">
        <v>456</v>
      </c>
    </row>
    <row r="204" spans="1:5" ht="38.25">
      <c r="A204" s="36" t="s">
        <v>52</v>
      </c>
      <c r="E204" s="37" t="s">
        <v>457</v>
      </c>
    </row>
    <row r="205" spans="1:5" ht="140.25">
      <c r="A205" t="s">
        <v>54</v>
      </c>
      <c r="E205" s="35" t="s">
        <v>452</v>
      </c>
    </row>
    <row r="206" spans="1:16" ht="25.5">
      <c r="A206" s="25" t="s">
        <v>45</v>
      </c>
      <c s="29" t="s">
        <v>458</v>
      </c>
      <c s="29" t="s">
        <v>459</v>
      </c>
      <c s="25" t="s">
        <v>47</v>
      </c>
      <c s="30" t="s">
        <v>460</v>
      </c>
      <c s="31" t="s">
        <v>142</v>
      </c>
      <c s="32">
        <v>381</v>
      </c>
      <c s="33">
        <v>0</v>
      </c>
      <c s="32">
        <f>ROUND(ROUND(H206,2)*ROUND(G206,2),2)</f>
      </c>
      <c r="O206">
        <f>(I206*21)/100</f>
      </c>
      <c t="s">
        <v>22</v>
      </c>
    </row>
    <row r="207" spans="1:5" ht="12.75">
      <c r="A207" s="34" t="s">
        <v>50</v>
      </c>
      <c r="E207" s="35" t="s">
        <v>47</v>
      </c>
    </row>
    <row r="208" spans="1:5" ht="89.25">
      <c r="A208" s="36" t="s">
        <v>52</v>
      </c>
      <c r="E208" s="37" t="s">
        <v>461</v>
      </c>
    </row>
    <row r="209" spans="1:5" ht="140.25">
      <c r="A209" t="s">
        <v>54</v>
      </c>
      <c r="E209" s="35" t="s">
        <v>452</v>
      </c>
    </row>
    <row r="210" spans="1:16" ht="12.75">
      <c r="A210" s="25" t="s">
        <v>45</v>
      </c>
      <c s="29" t="s">
        <v>462</v>
      </c>
      <c s="29" t="s">
        <v>463</v>
      </c>
      <c s="25" t="s">
        <v>47</v>
      </c>
      <c s="30" t="s">
        <v>464</v>
      </c>
      <c s="31" t="s">
        <v>142</v>
      </c>
      <c s="32">
        <v>52.5</v>
      </c>
      <c s="33">
        <v>0</v>
      </c>
      <c s="32">
        <f>ROUND(ROUND(H210,2)*ROUND(G210,2),2)</f>
      </c>
      <c r="O210">
        <f>(I210*21)/100</f>
      </c>
      <c t="s">
        <v>22</v>
      </c>
    </row>
    <row r="211" spans="1:5" ht="38.25">
      <c r="A211" s="34" t="s">
        <v>50</v>
      </c>
      <c r="E211" s="35" t="s">
        <v>465</v>
      </c>
    </row>
    <row r="212" spans="1:5" ht="38.25">
      <c r="A212" s="36" t="s">
        <v>52</v>
      </c>
      <c r="E212" s="37" t="s">
        <v>457</v>
      </c>
    </row>
    <row r="213" spans="1:5" ht="140.25">
      <c r="A213" t="s">
        <v>54</v>
      </c>
      <c r="E213" s="35" t="s">
        <v>466</v>
      </c>
    </row>
    <row r="214" spans="1:16" ht="12.75">
      <c r="A214" s="25" t="s">
        <v>45</v>
      </c>
      <c s="29" t="s">
        <v>467</v>
      </c>
      <c s="29" t="s">
        <v>468</v>
      </c>
      <c s="25" t="s">
        <v>47</v>
      </c>
      <c s="30" t="s">
        <v>469</v>
      </c>
      <c s="31" t="s">
        <v>142</v>
      </c>
      <c s="32">
        <v>425</v>
      </c>
      <c s="33">
        <v>0</v>
      </c>
      <c s="32">
        <f>ROUND(ROUND(H214,2)*ROUND(G214,2),2)</f>
      </c>
      <c r="O214">
        <f>(I214*21)/100</f>
      </c>
      <c t="s">
        <v>22</v>
      </c>
    </row>
    <row r="215" spans="1:5" ht="12.75">
      <c r="A215" s="34" t="s">
        <v>50</v>
      </c>
      <c r="E215" s="35" t="s">
        <v>470</v>
      </c>
    </row>
    <row r="216" spans="1:5" ht="25.5">
      <c r="A216" s="36" t="s">
        <v>52</v>
      </c>
      <c r="E216" s="37" t="s">
        <v>471</v>
      </c>
    </row>
    <row r="217" spans="1:5" ht="25.5">
      <c r="A217" t="s">
        <v>54</v>
      </c>
      <c r="E217" s="35" t="s">
        <v>472</v>
      </c>
    </row>
    <row r="218" spans="1:16" ht="12.75">
      <c r="A218" s="25" t="s">
        <v>45</v>
      </c>
      <c s="29" t="s">
        <v>473</v>
      </c>
      <c s="29" t="s">
        <v>474</v>
      </c>
      <c s="25" t="s">
        <v>47</v>
      </c>
      <c s="30" t="s">
        <v>475</v>
      </c>
      <c s="31" t="s">
        <v>142</v>
      </c>
      <c s="32">
        <v>52.5</v>
      </c>
      <c s="33">
        <v>0</v>
      </c>
      <c s="32">
        <f>ROUND(ROUND(H218,2)*ROUND(G218,2),2)</f>
      </c>
      <c r="O218">
        <f>(I218*21)/100</f>
      </c>
      <c t="s">
        <v>22</v>
      </c>
    </row>
    <row r="219" spans="1:5" ht="25.5">
      <c r="A219" s="34" t="s">
        <v>50</v>
      </c>
      <c r="E219" s="35" t="s">
        <v>476</v>
      </c>
    </row>
    <row r="220" spans="1:5" ht="25.5">
      <c r="A220" s="36" t="s">
        <v>52</v>
      </c>
      <c r="E220" s="37" t="s">
        <v>477</v>
      </c>
    </row>
    <row r="221" spans="1:5" ht="25.5">
      <c r="A221" t="s">
        <v>54</v>
      </c>
      <c r="E221" s="35" t="s">
        <v>478</v>
      </c>
    </row>
    <row r="222" spans="1:16" ht="12.75">
      <c r="A222" s="25" t="s">
        <v>45</v>
      </c>
      <c s="29" t="s">
        <v>479</v>
      </c>
      <c s="29" t="s">
        <v>480</v>
      </c>
      <c s="25" t="s">
        <v>47</v>
      </c>
      <c s="30" t="s">
        <v>481</v>
      </c>
      <c s="31" t="s">
        <v>142</v>
      </c>
      <c s="32">
        <v>5</v>
      </c>
      <c s="33">
        <v>0</v>
      </c>
      <c s="32">
        <f>ROUND(ROUND(H222,2)*ROUND(G222,2),2)</f>
      </c>
      <c r="O222">
        <f>(I222*21)/100</f>
      </c>
      <c t="s">
        <v>22</v>
      </c>
    </row>
    <row r="223" spans="1:5" ht="12.75">
      <c r="A223" s="34" t="s">
        <v>50</v>
      </c>
      <c r="E223" s="35" t="s">
        <v>47</v>
      </c>
    </row>
    <row r="224" spans="1:5" ht="25.5">
      <c r="A224" s="36" t="s">
        <v>52</v>
      </c>
      <c r="E224" s="37" t="s">
        <v>482</v>
      </c>
    </row>
    <row r="225" spans="1:5" ht="153">
      <c r="A225" t="s">
        <v>54</v>
      </c>
      <c r="E225" s="35" t="s">
        <v>483</v>
      </c>
    </row>
    <row r="226" spans="1:16" ht="12.75">
      <c r="A226" s="25" t="s">
        <v>45</v>
      </c>
      <c s="29" t="s">
        <v>484</v>
      </c>
      <c s="29" t="s">
        <v>485</v>
      </c>
      <c s="25" t="s">
        <v>47</v>
      </c>
      <c s="30" t="s">
        <v>486</v>
      </c>
      <c s="31" t="s">
        <v>142</v>
      </c>
      <c s="32">
        <v>9</v>
      </c>
      <c s="33">
        <v>0</v>
      </c>
      <c s="32">
        <f>ROUND(ROUND(H226,2)*ROUND(G226,2),2)</f>
      </c>
      <c r="O226">
        <f>(I226*21)/100</f>
      </c>
      <c t="s">
        <v>22</v>
      </c>
    </row>
    <row r="227" spans="1:5" ht="12.75">
      <c r="A227" s="34" t="s">
        <v>50</v>
      </c>
      <c r="E227" s="35" t="s">
        <v>487</v>
      </c>
    </row>
    <row r="228" spans="1:5" ht="25.5">
      <c r="A228" s="36" t="s">
        <v>52</v>
      </c>
      <c r="E228" s="37" t="s">
        <v>488</v>
      </c>
    </row>
    <row r="229" spans="1:5" ht="89.25">
      <c r="A229" t="s">
        <v>54</v>
      </c>
      <c r="E229" s="35" t="s">
        <v>489</v>
      </c>
    </row>
    <row r="230" spans="1:18" ht="12.75" customHeight="1">
      <c r="A230" s="6" t="s">
        <v>43</v>
      </c>
      <c s="6"/>
      <c s="40" t="s">
        <v>75</v>
      </c>
      <c s="6"/>
      <c s="27" t="s">
        <v>490</v>
      </c>
      <c s="6"/>
      <c s="6"/>
      <c s="6"/>
      <c s="41">
        <f>0+Q230</f>
      </c>
      <c r="O230">
        <f>0+R230</f>
      </c>
      <c r="Q230">
        <f>0+I231+I235+I239+I243+I247+I251+I255</f>
      </c>
      <c>
        <f>0+O231+O235+O239+O243+O247+O251+O255</f>
      </c>
    </row>
    <row r="231" spans="1:16" ht="25.5">
      <c r="A231" s="25" t="s">
        <v>45</v>
      </c>
      <c s="29" t="s">
        <v>491</v>
      </c>
      <c s="29" t="s">
        <v>492</v>
      </c>
      <c s="25" t="s">
        <v>47</v>
      </c>
      <c s="30" t="s">
        <v>493</v>
      </c>
      <c s="31" t="s">
        <v>142</v>
      </c>
      <c s="32">
        <v>58.7</v>
      </c>
      <c s="33">
        <v>0</v>
      </c>
      <c s="32">
        <f>ROUND(ROUND(H231,2)*ROUND(G231,2),2)</f>
      </c>
      <c r="O231">
        <f>(I231*21)/100</f>
      </c>
      <c t="s">
        <v>22</v>
      </c>
    </row>
    <row r="232" spans="1:5" ht="51">
      <c r="A232" s="34" t="s">
        <v>50</v>
      </c>
      <c r="E232" s="35" t="s">
        <v>494</v>
      </c>
    </row>
    <row r="233" spans="1:5" ht="102">
      <c r="A233" s="36" t="s">
        <v>52</v>
      </c>
      <c r="E233" s="37" t="s">
        <v>495</v>
      </c>
    </row>
    <row r="234" spans="1:5" ht="191.25">
      <c r="A234" t="s">
        <v>54</v>
      </c>
      <c r="E234" s="35" t="s">
        <v>496</v>
      </c>
    </row>
    <row r="235" spans="1:16" ht="12.75">
      <c r="A235" s="25" t="s">
        <v>45</v>
      </c>
      <c s="29" t="s">
        <v>497</v>
      </c>
      <c s="29" t="s">
        <v>498</v>
      </c>
      <c s="25" t="s">
        <v>47</v>
      </c>
      <c s="30" t="s">
        <v>499</v>
      </c>
      <c s="31" t="s">
        <v>142</v>
      </c>
      <c s="32">
        <v>11.89</v>
      </c>
      <c s="33">
        <v>0</v>
      </c>
      <c s="32">
        <f>ROUND(ROUND(H235,2)*ROUND(G235,2),2)</f>
      </c>
      <c r="O235">
        <f>(I235*21)/100</f>
      </c>
      <c t="s">
        <v>22</v>
      </c>
    </row>
    <row r="236" spans="1:5" ht="38.25">
      <c r="A236" s="34" t="s">
        <v>50</v>
      </c>
      <c r="E236" s="35" t="s">
        <v>500</v>
      </c>
    </row>
    <row r="237" spans="1:5" ht="102">
      <c r="A237" s="36" t="s">
        <v>52</v>
      </c>
      <c r="E237" s="37" t="s">
        <v>501</v>
      </c>
    </row>
    <row r="238" spans="1:5" ht="204">
      <c r="A238" t="s">
        <v>54</v>
      </c>
      <c r="E238" s="35" t="s">
        <v>502</v>
      </c>
    </row>
    <row r="239" spans="1:16" ht="25.5">
      <c r="A239" s="25" t="s">
        <v>45</v>
      </c>
      <c s="29" t="s">
        <v>503</v>
      </c>
      <c s="29" t="s">
        <v>504</v>
      </c>
      <c s="25" t="s">
        <v>47</v>
      </c>
      <c s="30" t="s">
        <v>505</v>
      </c>
      <c s="31" t="s">
        <v>142</v>
      </c>
      <c s="32">
        <v>65.5</v>
      </c>
      <c s="33">
        <v>0</v>
      </c>
      <c s="32">
        <f>ROUND(ROUND(H239,2)*ROUND(G239,2),2)</f>
      </c>
      <c r="O239">
        <f>(I239*21)/100</f>
      </c>
      <c t="s">
        <v>22</v>
      </c>
    </row>
    <row r="240" spans="1:5" ht="38.25">
      <c r="A240" s="34" t="s">
        <v>50</v>
      </c>
      <c r="E240" s="35" t="s">
        <v>506</v>
      </c>
    </row>
    <row r="241" spans="1:5" ht="25.5">
      <c r="A241" s="36" t="s">
        <v>52</v>
      </c>
      <c r="E241" s="37" t="s">
        <v>507</v>
      </c>
    </row>
    <row r="242" spans="1:5" ht="204">
      <c r="A242" t="s">
        <v>54</v>
      </c>
      <c r="E242" s="35" t="s">
        <v>508</v>
      </c>
    </row>
    <row r="243" spans="1:16" ht="12.75">
      <c r="A243" s="25" t="s">
        <v>45</v>
      </c>
      <c s="29" t="s">
        <v>509</v>
      </c>
      <c s="29" t="s">
        <v>510</v>
      </c>
      <c s="25" t="s">
        <v>47</v>
      </c>
      <c s="30" t="s">
        <v>511</v>
      </c>
      <c s="31" t="s">
        <v>142</v>
      </c>
      <c s="32">
        <v>25.71</v>
      </c>
      <c s="33">
        <v>0</v>
      </c>
      <c s="32">
        <f>ROUND(ROUND(H243,2)*ROUND(G243,2),2)</f>
      </c>
      <c r="O243">
        <f>(I243*21)/100</f>
      </c>
      <c t="s">
        <v>22</v>
      </c>
    </row>
    <row r="244" spans="1:5" ht="38.25">
      <c r="A244" s="34" t="s">
        <v>50</v>
      </c>
      <c r="E244" s="35" t="s">
        <v>512</v>
      </c>
    </row>
    <row r="245" spans="1:5" ht="89.25">
      <c r="A245" s="36" t="s">
        <v>52</v>
      </c>
      <c r="E245" s="37" t="s">
        <v>513</v>
      </c>
    </row>
    <row r="246" spans="1:5" ht="38.25">
      <c r="A246" t="s">
        <v>54</v>
      </c>
      <c r="E246" s="35" t="s">
        <v>514</v>
      </c>
    </row>
    <row r="247" spans="1:16" ht="12.75">
      <c r="A247" s="25" t="s">
        <v>45</v>
      </c>
      <c s="29" t="s">
        <v>515</v>
      </c>
      <c s="29" t="s">
        <v>516</v>
      </c>
      <c s="25" t="s">
        <v>47</v>
      </c>
      <c s="30" t="s">
        <v>517</v>
      </c>
      <c s="31" t="s">
        <v>142</v>
      </c>
      <c s="32">
        <v>39.2</v>
      </c>
      <c s="33">
        <v>0</v>
      </c>
      <c s="32">
        <f>ROUND(ROUND(H247,2)*ROUND(G247,2),2)</f>
      </c>
      <c r="O247">
        <f>(I247*21)/100</f>
      </c>
      <c t="s">
        <v>22</v>
      </c>
    </row>
    <row r="248" spans="1:5" ht="25.5">
      <c r="A248" s="34" t="s">
        <v>50</v>
      </c>
      <c r="E248" s="35" t="s">
        <v>518</v>
      </c>
    </row>
    <row r="249" spans="1:5" ht="102">
      <c r="A249" s="36" t="s">
        <v>52</v>
      </c>
      <c r="E249" s="37" t="s">
        <v>519</v>
      </c>
    </row>
    <row r="250" spans="1:5" ht="38.25">
      <c r="A250" t="s">
        <v>54</v>
      </c>
      <c r="E250" s="35" t="s">
        <v>514</v>
      </c>
    </row>
    <row r="251" spans="1:16" ht="12.75">
      <c r="A251" s="25" t="s">
        <v>45</v>
      </c>
      <c s="29" t="s">
        <v>520</v>
      </c>
      <c s="29" t="s">
        <v>521</v>
      </c>
      <c s="25" t="s">
        <v>47</v>
      </c>
      <c s="30" t="s">
        <v>522</v>
      </c>
      <c s="31" t="s">
        <v>142</v>
      </c>
      <c s="32">
        <v>7.74</v>
      </c>
      <c s="33">
        <v>0</v>
      </c>
      <c s="32">
        <f>ROUND(ROUND(H251,2)*ROUND(G251,2),2)</f>
      </c>
      <c r="O251">
        <f>(I251*21)/100</f>
      </c>
      <c t="s">
        <v>22</v>
      </c>
    </row>
    <row r="252" spans="1:5" ht="25.5">
      <c r="A252" s="34" t="s">
        <v>50</v>
      </c>
      <c r="E252" s="35" t="s">
        <v>523</v>
      </c>
    </row>
    <row r="253" spans="1:5" ht="63.75">
      <c r="A253" s="36" t="s">
        <v>52</v>
      </c>
      <c r="E253" s="37" t="s">
        <v>524</v>
      </c>
    </row>
    <row r="254" spans="1:5" ht="51">
      <c r="A254" t="s">
        <v>54</v>
      </c>
      <c r="E254" s="35" t="s">
        <v>525</v>
      </c>
    </row>
    <row r="255" spans="1:16" ht="12.75">
      <c r="A255" s="25" t="s">
        <v>45</v>
      </c>
      <c s="29" t="s">
        <v>526</v>
      </c>
      <c s="29" t="s">
        <v>527</v>
      </c>
      <c s="25" t="s">
        <v>47</v>
      </c>
      <c s="30" t="s">
        <v>528</v>
      </c>
      <c s="31" t="s">
        <v>142</v>
      </c>
      <c s="32">
        <v>6.94</v>
      </c>
      <c s="33">
        <v>0</v>
      </c>
      <c s="32">
        <f>ROUND(ROUND(H255,2)*ROUND(G255,2),2)</f>
      </c>
      <c r="O255">
        <f>(I255*21)/100</f>
      </c>
      <c t="s">
        <v>22</v>
      </c>
    </row>
    <row r="256" spans="1:5" ht="25.5">
      <c r="A256" s="34" t="s">
        <v>50</v>
      </c>
      <c r="E256" s="35" t="s">
        <v>529</v>
      </c>
    </row>
    <row r="257" spans="1:5" ht="51">
      <c r="A257" s="36" t="s">
        <v>52</v>
      </c>
      <c r="E257" s="37" t="s">
        <v>530</v>
      </c>
    </row>
    <row r="258" spans="1:5" ht="51">
      <c r="A258" t="s">
        <v>54</v>
      </c>
      <c r="E258" s="35" t="s">
        <v>525</v>
      </c>
    </row>
    <row r="259" spans="1:18" ht="12.75" customHeight="1">
      <c r="A259" s="6" t="s">
        <v>43</v>
      </c>
      <c s="6"/>
      <c s="40" t="s">
        <v>80</v>
      </c>
      <c s="6"/>
      <c s="27" t="s">
        <v>531</v>
      </c>
      <c s="6"/>
      <c s="6"/>
      <c s="6"/>
      <c s="41">
        <f>0+Q259</f>
      </c>
      <c r="O259">
        <f>0+R259</f>
      </c>
      <c r="Q259">
        <f>0+I260+I264+I268+I272+I276</f>
      </c>
      <c>
        <f>0+O260+O264+O268+O272+O276</f>
      </c>
    </row>
    <row r="260" spans="1:16" ht="12.75">
      <c r="A260" s="25" t="s">
        <v>45</v>
      </c>
      <c s="29" t="s">
        <v>532</v>
      </c>
      <c s="29" t="s">
        <v>533</v>
      </c>
      <c s="25" t="s">
        <v>47</v>
      </c>
      <c s="30" t="s">
        <v>534</v>
      </c>
      <c s="31" t="s">
        <v>159</v>
      </c>
      <c s="32">
        <v>12</v>
      </c>
      <c s="33">
        <v>0</v>
      </c>
      <c s="32">
        <f>ROUND(ROUND(H260,2)*ROUND(G260,2),2)</f>
      </c>
      <c r="O260">
        <f>(I260*21)/100</f>
      </c>
      <c t="s">
        <v>22</v>
      </c>
    </row>
    <row r="261" spans="1:5" ht="12.75">
      <c r="A261" s="34" t="s">
        <v>50</v>
      </c>
      <c r="E261" s="35" t="s">
        <v>535</v>
      </c>
    </row>
    <row r="262" spans="1:5" ht="25.5">
      <c r="A262" s="36" t="s">
        <v>52</v>
      </c>
      <c r="E262" s="37" t="s">
        <v>536</v>
      </c>
    </row>
    <row r="263" spans="1:5" ht="255">
      <c r="A263" t="s">
        <v>54</v>
      </c>
      <c r="E263" s="35" t="s">
        <v>537</v>
      </c>
    </row>
    <row r="264" spans="1:16" ht="12.75">
      <c r="A264" s="25" t="s">
        <v>45</v>
      </c>
      <c s="29" t="s">
        <v>538</v>
      </c>
      <c s="29" t="s">
        <v>539</v>
      </c>
      <c s="25" t="s">
        <v>47</v>
      </c>
      <c s="30" t="s">
        <v>540</v>
      </c>
      <c s="31" t="s">
        <v>159</v>
      </c>
      <c s="32">
        <v>8.4</v>
      </c>
      <c s="33">
        <v>0</v>
      </c>
      <c s="32">
        <f>ROUND(ROUND(H264,2)*ROUND(G264,2),2)</f>
      </c>
      <c r="O264">
        <f>(I264*21)/100</f>
      </c>
      <c t="s">
        <v>22</v>
      </c>
    </row>
    <row r="265" spans="1:5" ht="12.75">
      <c r="A265" s="34" t="s">
        <v>50</v>
      </c>
      <c r="E265" s="35" t="s">
        <v>535</v>
      </c>
    </row>
    <row r="266" spans="1:5" ht="102">
      <c r="A266" s="36" t="s">
        <v>52</v>
      </c>
      <c r="E266" s="37" t="s">
        <v>541</v>
      </c>
    </row>
    <row r="267" spans="1:5" ht="255">
      <c r="A267" t="s">
        <v>54</v>
      </c>
      <c r="E267" s="35" t="s">
        <v>537</v>
      </c>
    </row>
    <row r="268" spans="1:16" ht="12.75">
      <c r="A268" s="25" t="s">
        <v>45</v>
      </c>
      <c s="29" t="s">
        <v>542</v>
      </c>
      <c s="29" t="s">
        <v>543</v>
      </c>
      <c s="25" t="s">
        <v>47</v>
      </c>
      <c s="30" t="s">
        <v>544</v>
      </c>
      <c s="31" t="s">
        <v>159</v>
      </c>
      <c s="32">
        <v>25.5</v>
      </c>
      <c s="33">
        <v>0</v>
      </c>
      <c s="32">
        <f>ROUND(ROUND(H268,2)*ROUND(G268,2),2)</f>
      </c>
      <c r="O268">
        <f>(I268*21)/100</f>
      </c>
      <c t="s">
        <v>22</v>
      </c>
    </row>
    <row r="269" spans="1:5" ht="38.25">
      <c r="A269" s="34" t="s">
        <v>50</v>
      </c>
      <c r="E269" s="35" t="s">
        <v>545</v>
      </c>
    </row>
    <row r="270" spans="1:5" ht="25.5">
      <c r="A270" s="36" t="s">
        <v>52</v>
      </c>
      <c r="E270" s="37" t="s">
        <v>546</v>
      </c>
    </row>
    <row r="271" spans="1:5" ht="242.25">
      <c r="A271" t="s">
        <v>54</v>
      </c>
      <c r="E271" s="35" t="s">
        <v>547</v>
      </c>
    </row>
    <row r="272" spans="1:16" ht="12.75">
      <c r="A272" s="25" t="s">
        <v>45</v>
      </c>
      <c s="29" t="s">
        <v>548</v>
      </c>
      <c s="29" t="s">
        <v>549</v>
      </c>
      <c s="25" t="s">
        <v>47</v>
      </c>
      <c s="30" t="s">
        <v>550</v>
      </c>
      <c s="31" t="s">
        <v>159</v>
      </c>
      <c s="32">
        <v>42</v>
      </c>
      <c s="33">
        <v>0</v>
      </c>
      <c s="32">
        <f>ROUND(ROUND(H272,2)*ROUND(G272,2),2)</f>
      </c>
      <c r="O272">
        <f>(I272*21)/100</f>
      </c>
      <c t="s">
        <v>22</v>
      </c>
    </row>
    <row r="273" spans="1:5" ht="25.5">
      <c r="A273" s="34" t="s">
        <v>50</v>
      </c>
      <c r="E273" s="35" t="s">
        <v>551</v>
      </c>
    </row>
    <row r="274" spans="1:5" ht="12.75">
      <c r="A274" s="36" t="s">
        <v>52</v>
      </c>
      <c r="E274" s="37" t="s">
        <v>552</v>
      </c>
    </row>
    <row r="275" spans="1:5" ht="242.25">
      <c r="A275" t="s">
        <v>54</v>
      </c>
      <c r="E275" s="35" t="s">
        <v>553</v>
      </c>
    </row>
    <row r="276" spans="1:16" ht="12.75">
      <c r="A276" s="25" t="s">
        <v>45</v>
      </c>
      <c s="29" t="s">
        <v>554</v>
      </c>
      <c s="29" t="s">
        <v>555</v>
      </c>
      <c s="25" t="s">
        <v>47</v>
      </c>
      <c s="30" t="s">
        <v>556</v>
      </c>
      <c s="31" t="s">
        <v>72</v>
      </c>
      <c s="32">
        <v>1</v>
      </c>
      <c s="33">
        <v>0</v>
      </c>
      <c s="32">
        <f>ROUND(ROUND(H276,2)*ROUND(G276,2),2)</f>
      </c>
      <c r="O276">
        <f>(I276*21)/100</f>
      </c>
      <c t="s">
        <v>22</v>
      </c>
    </row>
    <row r="277" spans="1:5" ht="12.75">
      <c r="A277" s="34" t="s">
        <v>50</v>
      </c>
      <c r="E277" s="35" t="s">
        <v>557</v>
      </c>
    </row>
    <row r="278" spans="1:5" ht="12.75">
      <c r="A278" s="36" t="s">
        <v>52</v>
      </c>
      <c r="E278" s="37" t="s">
        <v>53</v>
      </c>
    </row>
    <row r="279" spans="1:5" ht="25.5">
      <c r="A279" t="s">
        <v>54</v>
      </c>
      <c r="E279" s="35" t="s">
        <v>558</v>
      </c>
    </row>
    <row r="280" spans="1:18" ht="12.75" customHeight="1">
      <c r="A280" s="6" t="s">
        <v>43</v>
      </c>
      <c s="6"/>
      <c s="40" t="s">
        <v>40</v>
      </c>
      <c s="6"/>
      <c s="27" t="s">
        <v>156</v>
      </c>
      <c s="6"/>
      <c s="6"/>
      <c s="6"/>
      <c s="41">
        <f>0+Q280</f>
      </c>
      <c r="O280">
        <f>0+R280</f>
      </c>
      <c r="Q280">
        <f>0+I281+I285+I289+I293+I297+I301+I305+I309+I313+I317+I321+I325+I329+I333+I337+I341+I345</f>
      </c>
      <c>
        <f>0+O281+O285+O289+O293+O297+O301+O305+O309+O313+O317+O321+O325+O329+O333+O337+O341+O345</f>
      </c>
    </row>
    <row r="281" spans="1:16" ht="12.75">
      <c r="A281" s="25" t="s">
        <v>45</v>
      </c>
      <c s="29" t="s">
        <v>559</v>
      </c>
      <c s="29" t="s">
        <v>560</v>
      </c>
      <c s="25" t="s">
        <v>47</v>
      </c>
      <c s="30" t="s">
        <v>561</v>
      </c>
      <c s="31" t="s">
        <v>159</v>
      </c>
      <c s="32">
        <v>1.25</v>
      </c>
      <c s="33">
        <v>0</v>
      </c>
      <c s="32">
        <f>ROUND(ROUND(H281,2)*ROUND(G281,2),2)</f>
      </c>
      <c r="O281">
        <f>(I281*21)/100</f>
      </c>
      <c t="s">
        <v>22</v>
      </c>
    </row>
    <row r="282" spans="1:5" ht="38.25">
      <c r="A282" s="34" t="s">
        <v>50</v>
      </c>
      <c r="E282" s="35" t="s">
        <v>562</v>
      </c>
    </row>
    <row r="283" spans="1:5" ht="12.75">
      <c r="A283" s="36" t="s">
        <v>52</v>
      </c>
      <c r="E283" s="37" t="s">
        <v>563</v>
      </c>
    </row>
    <row r="284" spans="1:5" ht="63.75">
      <c r="A284" t="s">
        <v>54</v>
      </c>
      <c r="E284" s="35" t="s">
        <v>564</v>
      </c>
    </row>
    <row r="285" spans="1:16" ht="12.75">
      <c r="A285" s="25" t="s">
        <v>45</v>
      </c>
      <c s="29" t="s">
        <v>565</v>
      </c>
      <c s="29" t="s">
        <v>566</v>
      </c>
      <c s="25" t="s">
        <v>47</v>
      </c>
      <c s="30" t="s">
        <v>567</v>
      </c>
      <c s="31" t="s">
        <v>159</v>
      </c>
      <c s="32">
        <v>25.4</v>
      </c>
      <c s="33">
        <v>0</v>
      </c>
      <c s="32">
        <f>ROUND(ROUND(H285,2)*ROUND(G285,2),2)</f>
      </c>
      <c r="O285">
        <f>(I285*21)/100</f>
      </c>
      <c t="s">
        <v>22</v>
      </c>
    </row>
    <row r="286" spans="1:5" ht="51">
      <c r="A286" s="34" t="s">
        <v>50</v>
      </c>
      <c r="E286" s="35" t="s">
        <v>568</v>
      </c>
    </row>
    <row r="287" spans="1:5" ht="89.25">
      <c r="A287" s="36" t="s">
        <v>52</v>
      </c>
      <c r="E287" s="37" t="s">
        <v>569</v>
      </c>
    </row>
    <row r="288" spans="1:5" ht="63.75">
      <c r="A288" t="s">
        <v>54</v>
      </c>
      <c r="E288" s="35" t="s">
        <v>570</v>
      </c>
    </row>
    <row r="289" spans="1:16" ht="25.5">
      <c r="A289" s="25" t="s">
        <v>45</v>
      </c>
      <c s="29" t="s">
        <v>571</v>
      </c>
      <c s="29" t="s">
        <v>572</v>
      </c>
      <c s="25" t="s">
        <v>47</v>
      </c>
      <c s="30" t="s">
        <v>573</v>
      </c>
      <c s="31" t="s">
        <v>72</v>
      </c>
      <c s="32">
        <v>2</v>
      </c>
      <c s="33">
        <v>0</v>
      </c>
      <c s="32">
        <f>ROUND(ROUND(H289,2)*ROUND(G289,2),2)</f>
      </c>
      <c r="O289">
        <f>(I289*21)/100</f>
      </c>
      <c t="s">
        <v>22</v>
      </c>
    </row>
    <row r="290" spans="1:5" ht="12.75">
      <c r="A290" s="34" t="s">
        <v>50</v>
      </c>
      <c r="E290" s="35" t="s">
        <v>574</v>
      </c>
    </row>
    <row r="291" spans="1:5" ht="12.75">
      <c r="A291" s="36" t="s">
        <v>52</v>
      </c>
      <c r="E291" s="37" t="s">
        <v>575</v>
      </c>
    </row>
    <row r="292" spans="1:5" ht="63.75">
      <c r="A292" t="s">
        <v>54</v>
      </c>
      <c r="E292" s="35" t="s">
        <v>576</v>
      </c>
    </row>
    <row r="293" spans="1:16" ht="12.75">
      <c r="A293" s="25" t="s">
        <v>45</v>
      </c>
      <c s="29" t="s">
        <v>577</v>
      </c>
      <c s="29" t="s">
        <v>578</v>
      </c>
      <c s="25" t="s">
        <v>47</v>
      </c>
      <c s="30" t="s">
        <v>579</v>
      </c>
      <c s="31" t="s">
        <v>72</v>
      </c>
      <c s="32">
        <v>4</v>
      </c>
      <c s="33">
        <v>0</v>
      </c>
      <c s="32">
        <f>ROUND(ROUND(H293,2)*ROUND(G293,2),2)</f>
      </c>
      <c r="O293">
        <f>(I293*21)/100</f>
      </c>
      <c t="s">
        <v>22</v>
      </c>
    </row>
    <row r="294" spans="1:5" ht="12.75">
      <c r="A294" s="34" t="s">
        <v>50</v>
      </c>
      <c r="E294" s="35" t="s">
        <v>47</v>
      </c>
    </row>
    <row r="295" spans="1:5" ht="51">
      <c r="A295" s="36" t="s">
        <v>52</v>
      </c>
      <c r="E295" s="37" t="s">
        <v>580</v>
      </c>
    </row>
    <row r="296" spans="1:5" ht="25.5">
      <c r="A296" t="s">
        <v>54</v>
      </c>
      <c r="E296" s="35" t="s">
        <v>581</v>
      </c>
    </row>
    <row r="297" spans="1:16" ht="25.5">
      <c r="A297" s="25" t="s">
        <v>45</v>
      </c>
      <c s="29" t="s">
        <v>582</v>
      </c>
      <c s="29" t="s">
        <v>583</v>
      </c>
      <c s="25" t="s">
        <v>47</v>
      </c>
      <c s="30" t="s">
        <v>584</v>
      </c>
      <c s="31" t="s">
        <v>72</v>
      </c>
      <c s="32">
        <v>2</v>
      </c>
      <c s="33">
        <v>0</v>
      </c>
      <c s="32">
        <f>ROUND(ROUND(H297,2)*ROUND(G297,2),2)</f>
      </c>
      <c r="O297">
        <f>(I297*21)/100</f>
      </c>
      <c t="s">
        <v>22</v>
      </c>
    </row>
    <row r="298" spans="1:5" ht="12.75">
      <c r="A298" s="34" t="s">
        <v>50</v>
      </c>
      <c r="E298" s="35" t="s">
        <v>574</v>
      </c>
    </row>
    <row r="299" spans="1:5" ht="12.75">
      <c r="A299" s="36" t="s">
        <v>52</v>
      </c>
      <c r="E299" s="37" t="s">
        <v>575</v>
      </c>
    </row>
    <row r="300" spans="1:5" ht="25.5">
      <c r="A300" t="s">
        <v>54</v>
      </c>
      <c r="E300" s="35" t="s">
        <v>585</v>
      </c>
    </row>
    <row r="301" spans="1:16" ht="12.75">
      <c r="A301" s="25" t="s">
        <v>45</v>
      </c>
      <c s="29" t="s">
        <v>586</v>
      </c>
      <c s="29" t="s">
        <v>587</v>
      </c>
      <c s="25" t="s">
        <v>47</v>
      </c>
      <c s="30" t="s">
        <v>588</v>
      </c>
      <c s="31" t="s">
        <v>72</v>
      </c>
      <c s="32">
        <v>2</v>
      </c>
      <c s="33">
        <v>0</v>
      </c>
      <c s="32">
        <f>ROUND(ROUND(H301,2)*ROUND(G301,2),2)</f>
      </c>
      <c r="O301">
        <f>(I301*21)/100</f>
      </c>
      <c t="s">
        <v>22</v>
      </c>
    </row>
    <row r="302" spans="1:5" ht="12.75">
      <c r="A302" s="34" t="s">
        <v>50</v>
      </c>
      <c r="E302" s="35" t="s">
        <v>589</v>
      </c>
    </row>
    <row r="303" spans="1:5" ht="12.75">
      <c r="A303" s="36" t="s">
        <v>52</v>
      </c>
      <c r="E303" s="37" t="s">
        <v>590</v>
      </c>
    </row>
    <row r="304" spans="1:5" ht="25.5">
      <c r="A304" t="s">
        <v>54</v>
      </c>
      <c r="E304" s="35" t="s">
        <v>581</v>
      </c>
    </row>
    <row r="305" spans="1:16" ht="12.75">
      <c r="A305" s="25" t="s">
        <v>45</v>
      </c>
      <c s="29" t="s">
        <v>591</v>
      </c>
      <c s="29" t="s">
        <v>592</v>
      </c>
      <c s="25" t="s">
        <v>47</v>
      </c>
      <c s="30" t="s">
        <v>593</v>
      </c>
      <c s="31" t="s">
        <v>72</v>
      </c>
      <c s="32">
        <v>4</v>
      </c>
      <c s="33">
        <v>0</v>
      </c>
      <c s="32">
        <f>ROUND(ROUND(H305,2)*ROUND(G305,2),2)</f>
      </c>
      <c r="O305">
        <f>(I305*21)/100</f>
      </c>
      <c t="s">
        <v>22</v>
      </c>
    </row>
    <row r="306" spans="1:5" ht="12.75">
      <c r="A306" s="34" t="s">
        <v>50</v>
      </c>
      <c r="E306" s="35" t="s">
        <v>594</v>
      </c>
    </row>
    <row r="307" spans="1:5" ht="51">
      <c r="A307" s="36" t="s">
        <v>52</v>
      </c>
      <c r="E307" s="37" t="s">
        <v>595</v>
      </c>
    </row>
    <row r="308" spans="1:5" ht="25.5">
      <c r="A308" t="s">
        <v>54</v>
      </c>
      <c r="E308" s="35" t="s">
        <v>596</v>
      </c>
    </row>
    <row r="309" spans="1:16" ht="12.75">
      <c r="A309" s="25" t="s">
        <v>45</v>
      </c>
      <c s="29" t="s">
        <v>597</v>
      </c>
      <c s="29" t="s">
        <v>598</v>
      </c>
      <c s="25" t="s">
        <v>47</v>
      </c>
      <c s="30" t="s">
        <v>599</v>
      </c>
      <c s="31" t="s">
        <v>159</v>
      </c>
      <c s="32">
        <v>24.5</v>
      </c>
      <c s="33">
        <v>0</v>
      </c>
      <c s="32">
        <f>ROUND(ROUND(H309,2)*ROUND(G309,2),2)</f>
      </c>
      <c r="O309">
        <f>(I309*21)/100</f>
      </c>
      <c t="s">
        <v>22</v>
      </c>
    </row>
    <row r="310" spans="1:5" ht="12.75">
      <c r="A310" s="34" t="s">
        <v>50</v>
      </c>
      <c r="E310" s="35" t="s">
        <v>600</v>
      </c>
    </row>
    <row r="311" spans="1:5" ht="127.5">
      <c r="A311" s="36" t="s">
        <v>52</v>
      </c>
      <c r="E311" s="37" t="s">
        <v>601</v>
      </c>
    </row>
    <row r="312" spans="1:5" ht="51">
      <c r="A312" t="s">
        <v>54</v>
      </c>
      <c r="E312" s="35" t="s">
        <v>602</v>
      </c>
    </row>
    <row r="313" spans="1:16" ht="12.75">
      <c r="A313" s="25" t="s">
        <v>45</v>
      </c>
      <c s="29" t="s">
        <v>603</v>
      </c>
      <c s="29" t="s">
        <v>604</v>
      </c>
      <c s="25" t="s">
        <v>47</v>
      </c>
      <c s="30" t="s">
        <v>605</v>
      </c>
      <c s="31" t="s">
        <v>159</v>
      </c>
      <c s="32">
        <v>15.1</v>
      </c>
      <c s="33">
        <v>0</v>
      </c>
      <c s="32">
        <f>ROUND(ROUND(H313,2)*ROUND(G313,2),2)</f>
      </c>
      <c r="O313">
        <f>(I313*21)/100</f>
      </c>
      <c t="s">
        <v>22</v>
      </c>
    </row>
    <row r="314" spans="1:5" ht="12.75">
      <c r="A314" s="34" t="s">
        <v>50</v>
      </c>
      <c r="E314" s="35" t="s">
        <v>600</v>
      </c>
    </row>
    <row r="315" spans="1:5" ht="114.75">
      <c r="A315" s="36" t="s">
        <v>52</v>
      </c>
      <c r="E315" s="37" t="s">
        <v>606</v>
      </c>
    </row>
    <row r="316" spans="1:5" ht="51">
      <c r="A316" t="s">
        <v>54</v>
      </c>
      <c r="E316" s="35" t="s">
        <v>602</v>
      </c>
    </row>
    <row r="317" spans="1:16" ht="12.75">
      <c r="A317" s="25" t="s">
        <v>45</v>
      </c>
      <c s="29" t="s">
        <v>607</v>
      </c>
      <c s="29" t="s">
        <v>608</v>
      </c>
      <c s="25" t="s">
        <v>47</v>
      </c>
      <c s="30" t="s">
        <v>609</v>
      </c>
      <c s="31" t="s">
        <v>159</v>
      </c>
      <c s="32">
        <v>17.05</v>
      </c>
      <c s="33">
        <v>0</v>
      </c>
      <c s="32">
        <f>ROUND(ROUND(H317,2)*ROUND(G317,2),2)</f>
      </c>
      <c r="O317">
        <f>(I317*21)/100</f>
      </c>
      <c t="s">
        <v>22</v>
      </c>
    </row>
    <row r="318" spans="1:5" ht="12.75">
      <c r="A318" s="34" t="s">
        <v>50</v>
      </c>
      <c r="E318" s="35" t="s">
        <v>610</v>
      </c>
    </row>
    <row r="319" spans="1:5" ht="12.75">
      <c r="A319" s="36" t="s">
        <v>52</v>
      </c>
      <c r="E319" s="37" t="s">
        <v>611</v>
      </c>
    </row>
    <row r="320" spans="1:5" ht="25.5">
      <c r="A320" t="s">
        <v>54</v>
      </c>
      <c r="E320" s="35" t="s">
        <v>612</v>
      </c>
    </row>
    <row r="321" spans="1:16" ht="12.75">
      <c r="A321" s="25" t="s">
        <v>45</v>
      </c>
      <c s="29" t="s">
        <v>613</v>
      </c>
      <c s="29" t="s">
        <v>614</v>
      </c>
      <c s="25" t="s">
        <v>47</v>
      </c>
      <c s="30" t="s">
        <v>615</v>
      </c>
      <c s="31" t="s">
        <v>159</v>
      </c>
      <c s="32">
        <v>68</v>
      </c>
      <c s="33">
        <v>0</v>
      </c>
      <c s="32">
        <f>ROUND(ROUND(H321,2)*ROUND(G321,2),2)</f>
      </c>
      <c r="O321">
        <f>(I321*21)/100</f>
      </c>
      <c t="s">
        <v>22</v>
      </c>
    </row>
    <row r="322" spans="1:5" ht="38.25">
      <c r="A322" s="34" t="s">
        <v>50</v>
      </c>
      <c r="E322" s="35" t="s">
        <v>616</v>
      </c>
    </row>
    <row r="323" spans="1:5" ht="140.25">
      <c r="A323" s="36" t="s">
        <v>52</v>
      </c>
      <c r="E323" s="37" t="s">
        <v>617</v>
      </c>
    </row>
    <row r="324" spans="1:5" ht="25.5">
      <c r="A324" t="s">
        <v>54</v>
      </c>
      <c r="E324" s="35" t="s">
        <v>612</v>
      </c>
    </row>
    <row r="325" spans="1:16" ht="12.75">
      <c r="A325" s="25" t="s">
        <v>45</v>
      </c>
      <c s="29" t="s">
        <v>618</v>
      </c>
      <c s="29" t="s">
        <v>619</v>
      </c>
      <c s="25" t="s">
        <v>57</v>
      </c>
      <c s="30" t="s">
        <v>620</v>
      </c>
      <c s="31" t="s">
        <v>159</v>
      </c>
      <c s="32">
        <v>34</v>
      </c>
      <c s="33">
        <v>0</v>
      </c>
      <c s="32">
        <f>ROUND(ROUND(H325,2)*ROUND(G325,2),2)</f>
      </c>
      <c r="O325">
        <f>(I325*21)/100</f>
      </c>
      <c t="s">
        <v>22</v>
      </c>
    </row>
    <row r="326" spans="1:5" ht="25.5">
      <c r="A326" s="34" t="s">
        <v>50</v>
      </c>
      <c r="E326" s="35" t="s">
        <v>621</v>
      </c>
    </row>
    <row r="327" spans="1:5" ht="25.5">
      <c r="A327" s="36" t="s">
        <v>52</v>
      </c>
      <c r="E327" s="37" t="s">
        <v>622</v>
      </c>
    </row>
    <row r="328" spans="1:5" ht="38.25">
      <c r="A328" t="s">
        <v>54</v>
      </c>
      <c r="E328" s="35" t="s">
        <v>623</v>
      </c>
    </row>
    <row r="329" spans="1:16" ht="12.75">
      <c r="A329" s="25" t="s">
        <v>45</v>
      </c>
      <c s="29" t="s">
        <v>624</v>
      </c>
      <c s="29" t="s">
        <v>625</v>
      </c>
      <c s="25" t="s">
        <v>47</v>
      </c>
      <c s="30" t="s">
        <v>626</v>
      </c>
      <c s="31" t="s">
        <v>159</v>
      </c>
      <c s="32">
        <v>19.8</v>
      </c>
      <c s="33">
        <v>0</v>
      </c>
      <c s="32">
        <f>ROUND(ROUND(H329,2)*ROUND(G329,2),2)</f>
      </c>
      <c r="O329">
        <f>(I329*21)/100</f>
      </c>
      <c t="s">
        <v>22</v>
      </c>
    </row>
    <row r="330" spans="1:5" ht="76.5">
      <c r="A330" s="34" t="s">
        <v>50</v>
      </c>
      <c r="E330" s="35" t="s">
        <v>627</v>
      </c>
    </row>
    <row r="331" spans="1:5" ht="25.5">
      <c r="A331" s="36" t="s">
        <v>52</v>
      </c>
      <c r="E331" s="37" t="s">
        <v>628</v>
      </c>
    </row>
    <row r="332" spans="1:5" ht="38.25">
      <c r="A332" t="s">
        <v>54</v>
      </c>
      <c r="E332" s="35" t="s">
        <v>629</v>
      </c>
    </row>
    <row r="333" spans="1:16" ht="12.75">
      <c r="A333" s="25" t="s">
        <v>45</v>
      </c>
      <c s="29" t="s">
        <v>630</v>
      </c>
      <c s="29" t="s">
        <v>631</v>
      </c>
      <c s="25" t="s">
        <v>47</v>
      </c>
      <c s="30" t="s">
        <v>632</v>
      </c>
      <c s="31" t="s">
        <v>159</v>
      </c>
      <c s="32">
        <v>53.05</v>
      </c>
      <c s="33">
        <v>0</v>
      </c>
      <c s="32">
        <f>ROUND(ROUND(H333,2)*ROUND(G333,2),2)</f>
      </c>
      <c r="O333">
        <f>(I333*21)/100</f>
      </c>
      <c t="s">
        <v>22</v>
      </c>
    </row>
    <row r="334" spans="1:5" ht="12.75">
      <c r="A334" s="34" t="s">
        <v>50</v>
      </c>
      <c r="E334" s="35" t="s">
        <v>47</v>
      </c>
    </row>
    <row r="335" spans="1:5" ht="114.75">
      <c r="A335" s="36" t="s">
        <v>52</v>
      </c>
      <c r="E335" s="37" t="s">
        <v>633</v>
      </c>
    </row>
    <row r="336" spans="1:5" ht="38.25">
      <c r="A336" t="s">
        <v>54</v>
      </c>
      <c r="E336" s="35" t="s">
        <v>623</v>
      </c>
    </row>
    <row r="337" spans="1:16" ht="12.75">
      <c r="A337" s="25" t="s">
        <v>45</v>
      </c>
      <c s="29" t="s">
        <v>634</v>
      </c>
      <c s="29" t="s">
        <v>635</v>
      </c>
      <c s="25" t="s">
        <v>47</v>
      </c>
      <c s="30" t="s">
        <v>636</v>
      </c>
      <c s="31" t="s">
        <v>159</v>
      </c>
      <c s="32">
        <v>19.8</v>
      </c>
      <c s="33">
        <v>0</v>
      </c>
      <c s="32">
        <f>ROUND(ROUND(H337,2)*ROUND(G337,2),2)</f>
      </c>
      <c r="O337">
        <f>(I337*21)/100</f>
      </c>
      <c t="s">
        <v>22</v>
      </c>
    </row>
    <row r="338" spans="1:5" ht="12.75">
      <c r="A338" s="34" t="s">
        <v>50</v>
      </c>
      <c r="E338" s="35" t="s">
        <v>637</v>
      </c>
    </row>
    <row r="339" spans="1:5" ht="25.5">
      <c r="A339" s="36" t="s">
        <v>52</v>
      </c>
      <c r="E339" s="37" t="s">
        <v>638</v>
      </c>
    </row>
    <row r="340" spans="1:5" ht="25.5">
      <c r="A340" t="s">
        <v>54</v>
      </c>
      <c r="E340" s="35" t="s">
        <v>639</v>
      </c>
    </row>
    <row r="341" spans="1:16" ht="12.75">
      <c r="A341" s="25" t="s">
        <v>45</v>
      </c>
      <c s="29" t="s">
        <v>640</v>
      </c>
      <c s="29" t="s">
        <v>641</v>
      </c>
      <c s="25" t="s">
        <v>47</v>
      </c>
      <c s="30" t="s">
        <v>642</v>
      </c>
      <c s="31" t="s">
        <v>159</v>
      </c>
      <c s="32">
        <v>3.5</v>
      </c>
      <c s="33">
        <v>0</v>
      </c>
      <c s="32">
        <f>ROUND(ROUND(H341,2)*ROUND(G341,2),2)</f>
      </c>
      <c r="O341">
        <f>(I341*21)/100</f>
      </c>
      <c t="s">
        <v>22</v>
      </c>
    </row>
    <row r="342" spans="1:5" ht="25.5">
      <c r="A342" s="34" t="s">
        <v>50</v>
      </c>
      <c r="E342" s="35" t="s">
        <v>643</v>
      </c>
    </row>
    <row r="343" spans="1:5" ht="25.5">
      <c r="A343" s="36" t="s">
        <v>52</v>
      </c>
      <c r="E343" s="37" t="s">
        <v>644</v>
      </c>
    </row>
    <row r="344" spans="1:5" ht="89.25">
      <c r="A344" t="s">
        <v>54</v>
      </c>
      <c r="E344" s="35" t="s">
        <v>645</v>
      </c>
    </row>
    <row r="345" spans="1:16" ht="12.75">
      <c r="A345" s="25" t="s">
        <v>45</v>
      </c>
      <c s="29" t="s">
        <v>646</v>
      </c>
      <c s="29" t="s">
        <v>647</v>
      </c>
      <c s="25" t="s">
        <v>47</v>
      </c>
      <c s="30" t="s">
        <v>648</v>
      </c>
      <c s="31" t="s">
        <v>72</v>
      </c>
      <c s="32">
        <v>2</v>
      </c>
      <c s="33">
        <v>0</v>
      </c>
      <c s="32">
        <f>ROUND(ROUND(H345,2)*ROUND(G345,2),2)</f>
      </c>
      <c r="O345">
        <f>(I345*21)/100</f>
      </c>
      <c t="s">
        <v>22</v>
      </c>
    </row>
    <row r="346" spans="1:5" ht="12.75">
      <c r="A346" s="34" t="s">
        <v>50</v>
      </c>
      <c r="E346" s="35" t="s">
        <v>649</v>
      </c>
    </row>
    <row r="347" spans="1:5" ht="12.75">
      <c r="A347" s="36" t="s">
        <v>52</v>
      </c>
      <c r="E347" s="37" t="s">
        <v>575</v>
      </c>
    </row>
    <row r="348" spans="1:5" ht="267.75">
      <c r="A348" t="s">
        <v>54</v>
      </c>
      <c r="E348" s="35" t="s">
        <v>650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